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8800" windowHeight="121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7" i="12" l="1"/>
  <c r="AF88" i="12" l="1"/>
  <c r="AA75" i="12"/>
  <c r="AA74" i="12"/>
  <c r="AA73" i="12"/>
  <c r="AA72" i="12"/>
  <c r="AA71" i="12"/>
  <c r="AA70" i="12"/>
  <c r="AA69" i="12"/>
  <c r="AU88" i="12" l="1"/>
  <c r="AP88" i="12"/>
  <c r="AU63" i="12"/>
  <c r="AP63" i="12"/>
  <c r="CR102" i="12"/>
  <c r="CM7" i="12"/>
  <c r="CH7" i="12"/>
  <c r="F58" i="8" l="1"/>
  <c r="F62" i="8" l="1"/>
  <c r="F61" i="8"/>
  <c r="F60" i="8"/>
  <c r="F59" i="8"/>
  <c r="G61" i="8"/>
  <c r="G60" i="8"/>
  <c r="G59" i="8"/>
  <c r="G58" i="8"/>
  <c r="H61" i="8" l="1"/>
  <c r="H60" i="8"/>
  <c r="H59" i="8"/>
  <c r="H58" i="8"/>
  <c r="AF7" i="12" l="1"/>
  <c r="AA7" i="12"/>
  <c r="AA32" i="12"/>
  <c r="AA31" i="12"/>
  <c r="AA30" i="12"/>
  <c r="AA29" i="12"/>
  <c r="AA28" i="12"/>
  <c r="AF69" i="12"/>
  <c r="AA68" i="12"/>
  <c r="AK69" i="12"/>
  <c r="AK68" i="12"/>
  <c r="AU73" i="12"/>
  <c r="AP73" i="12"/>
  <c r="AP74" i="12"/>
  <c r="AK72" i="12" l="1"/>
  <c r="AK71" i="12"/>
  <c r="AK73" i="12"/>
  <c r="AK74" i="12"/>
  <c r="V75" i="12"/>
  <c r="Q75" i="12"/>
  <c r="AF75" i="12" s="1"/>
  <c r="V74" i="12"/>
  <c r="Q74" i="12"/>
  <c r="V73" i="12"/>
  <c r="Q73" i="12"/>
  <c r="V72" i="12"/>
  <c r="Q72" i="12"/>
  <c r="V71" i="12"/>
  <c r="Q71" i="12"/>
  <c r="V70" i="12"/>
  <c r="Q70" i="12"/>
  <c r="V69" i="12"/>
  <c r="Q69" i="12"/>
  <c r="AF74" i="12"/>
  <c r="AF73" i="12"/>
  <c r="AF71" i="12"/>
  <c r="AF70" i="12"/>
  <c r="AF68" i="12"/>
  <c r="V68" i="12"/>
  <c r="Q68" i="12"/>
  <c r="AA23" i="12"/>
  <c r="V23" i="12"/>
  <c r="Q23" i="12"/>
  <c r="AU31" i="12"/>
  <c r="AK30" i="12"/>
  <c r="AK29" i="12"/>
  <c r="AK28" i="12"/>
  <c r="AK32" i="12"/>
  <c r="AK31" i="12"/>
  <c r="AP32" i="12"/>
  <c r="AU32" i="12" s="1"/>
  <c r="AP31" i="12"/>
  <c r="V32" i="12"/>
  <c r="Q32" i="12"/>
  <c r="V31" i="12"/>
  <c r="Q31" i="12"/>
  <c r="Q30" i="12"/>
  <c r="V30" i="12"/>
  <c r="V29" i="12"/>
  <c r="Q29" i="12"/>
  <c r="V28" i="12"/>
  <c r="Q28" i="12"/>
  <c r="AP7" i="12"/>
  <c r="AP23" i="12" s="1"/>
  <c r="AK7" i="12"/>
  <c r="V7" i="12"/>
  <c r="Q7" i="12"/>
  <c r="AF72"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<sst xmlns="http://schemas.openxmlformats.org/spreadsheetml/2006/main" count="1126" uniqueCount="601">
  <si>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</si>
  <si>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</si>
  <si>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</si>
  <si>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</si>
  <si>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</si>
  <si>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</si>
  <si>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</si>
  <si>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</si>
  <si>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</si>
  <si>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</si>
  <si>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</si>
  <si>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</si>
  <si>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</si>
  <si>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</si>
  <si>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</si>
  <si>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</si>
  <si>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</si>
  <si>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</si>
  <si>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</si>
  <si>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</si>
  <si>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</si>
  <si>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</si>
  <si>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</si>
  <si>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</si>
  <si>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</si>
  <si>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</si>
  <si>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</si>
  <si>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</si>
  <si>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</si>
  <si>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</si>
  <si>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</si>
  <si>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</si>
  <si>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</si>
  <si>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</si>
  <si>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</si>
  <si>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</si>
  <si>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</si>
  <si>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</si>
  <si>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</si>
  <si>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</si>
  <si>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</si>
  <si>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</si>
  <si>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</si>
  <si>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</si>
  <si>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</si>
  <si>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</si>
  <si>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</si>
  <si>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</si>
  <si>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</si>
  <si>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</si>
  <si>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</si>
  <si>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</si>
  <si>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</si>
  <si>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</si>
  <si>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</si>
  <si>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</si>
  <si>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</si>
  <si>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</si>
  <si>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</si>
  <si>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</si>
  <si>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</si>
  <si>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</si>
  <si>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</si>
  <si>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</si>
  <si>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</si>
  <si>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</si>
  <si>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</si>
  <si>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</si>
  <si>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</si>
  <si>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</si>
  <si>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</si>
  <si>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</si>
  <si>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</si>
  <si>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</si>
  <si>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</si>
  <si>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</si>
  <si>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</si>
  <si>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</si>
  <si>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</si>
  <si>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</si>
  <si>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</si>
  <si>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</si>
  <si>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</si>
  <si>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</si>
  <si>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</si>
  <si>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</si>
  <si>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</si>
  <si>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</si>
  <si>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</si>
  <si>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</si>
  <si>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</si>
  <si>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</si>
  <si>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</si>
  <si>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</si>
  <si>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</si>
  <si>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</si>
  <si>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</si>
  <si>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</si>
  <si>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</si>
  <si>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</si>
  <si>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</si>
  <si>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</si>
  <si>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</si>
  <si>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</si>
  <si>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</si>
  <si>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</si>
  <si>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</si>
  <si>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</si>
  <si>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</si>
  <si>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</si>
  <si>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</si>
  <si>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</si>
  <si>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</si>
  <si>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</si>
  <si>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</si>
  <si>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</si>
  <si>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</si>
  <si>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</si>
  <si>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</si>
  <si>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</si>
  <si>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</si>
  <si>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</si>
  <si>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</si>
  <si>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</si>
  <si>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</si>
  <si>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</si>
  <si>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</si>
  <si>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</si>
  <si>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</si>
  <si>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</si>
  <si>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</si>
  <si>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</si>
  <si>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</si>
  <si>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</si>
  <si>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</si>
  <si>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</si>
  <si>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</si>
  <si>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</si>
  <si>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</si>
  <si>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</si>
  <si>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</si>
  <si>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</si>
  <si>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</si>
  <si>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</si>
  <si>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</si>
  <si>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</si>
  <si>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</si>
  <si>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</si>
  <si>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</si>
  <si>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</si>
  <si>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</si>
  <si>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</si>
  <si>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</si>
  <si>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</si>
  <si>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</si>
  <si>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</si>
  <si>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</si>
  <si>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</si>
  <si>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</si>
  <si>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</si>
  <si>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</si>
  <si>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</si>
  <si>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</si>
  <si>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</si>
  <si>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</si>
  <si>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</si>
  <si>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</si>
  <si>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</si>
  <si>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</si>
  <si>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</si>
  <si>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</si>
  <si>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</si>
  <si>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</si>
  <si>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</si>
  <si>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</si>
  <si>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</si>
  <si>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</si>
  <si>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</si>
  <si>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</si>
  <si>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</si>
  <si>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</si>
  <si>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</si>
  <si>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</si>
  <si>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</si>
  <si>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</si>
  <si>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</si>
  <si>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</si>
  <si>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</si>
  <si>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</si>
  <si>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</si>
  <si>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</si>
  <si>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</si>
  <si>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</si>
  <si>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</si>
  <si>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</si>
  <si>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</si>
  <si>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</si>
  <si>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</si>
  <si>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</si>
  <si>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</si>
  <si>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</si>
  <si>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</si>
  <si>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</si>
  <si>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</si>
  <si>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</si>
  <si>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</si>
  <si>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</si>
  <si>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</si>
  <si>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</si>
  <si>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青森県西目屋村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</si>
  <si>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</si>
  <si>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</si>
  <si>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</si>
  <si>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</si>
  <si>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</si>
  <si>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</si>
  <si>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</si>
  <si>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</si>
  <si>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</si>
  <si>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</si>
  <si>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</si>
  <si>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</si>
  <si>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</si>
  <si>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</si>
  <si>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</si>
  <si>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</si>
  <si>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</si>
  <si>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</si>
  <si>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</si>
  <si>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</si>
  <si>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</si>
  <si>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</si>
  <si>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</si>
  <si>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</si>
  <si>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</si>
  <si>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</si>
  <si>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</si>
  <si>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</si>
  <si>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</si>
  <si>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</si>
  <si>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</si>
  <si>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</si>
  <si>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</si>
  <si>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</si>
  <si>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</si>
  <si>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</si>
  <si>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</si>
  <si>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</si>
  <si>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</si>
  <si>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</si>
  <si>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</si>
  <si>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</si>
  <si>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</si>
  <si>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</si>
  <si>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</si>
  <si>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</si>
  <si>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</si>
  <si>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</si>
  <si>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</si>
  <si>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</si>
  <si>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</si>
  <si>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</si>
  <si>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</si>
  <si>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</si>
  <si>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</si>
  <si>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</si>
  <si>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</si>
  <si>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</si>
  <si>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</si>
  <si>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</si>
  <si>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</si>
  <si>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</si>
  <si>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</si>
  <si>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</si>
  <si>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</si>
  <si>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</si>
  <si>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</si>
  <si>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</si>
  <si>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</si>
  <si>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</si>
  <si>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</si>
  <si>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</si>
  <si>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</si>
  <si>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</si>
  <si>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</si>
  <si>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</si>
  <si>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</si>
  <si>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</si>
  <si>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</si>
  <si>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</si>
  <si>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</si>
  <si>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</si>
  <si>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</si>
  <si>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</si>
  <si>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</si>
  <si>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</si>
  <si>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</si>
  <si>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</si>
  <si>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</si>
  <si>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</si>
  <si>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</si>
  <si>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</si>
  <si>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</si>
  <si>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</si>
  <si>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</si>
  <si>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</si>
  <si>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</si>
  <si>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</si>
  <si>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</si>
  <si>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</si>
  <si>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</si>
  <si>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</si>
  <si>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</si>
  <si>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</si>
  <si>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</si>
  <si>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</si>
  <si>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</si>
  <si>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</si>
  <si>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</si>
  <si>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</si>
  <si>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</si>
  <si>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</si>
  <si>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</si>
  <si>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</si>
  <si>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</si>
  <si>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</si>
  <si>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</si>
  <si>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</si>
  <si>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</si>
  <si>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</si>
  <si>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</si>
  <si>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</si>
  <si>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</si>
  <si>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</si>
  <si>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</si>
  <si>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</si>
  <si>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</si>
  <si>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</si>
  <si>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</si>
  <si>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</si>
  <si>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</si>
  <si>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</si>
  <si>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</si>
  <si>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</si>
  <si>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</si>
  <si>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</si>
  <si>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</si>
  <si>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</si>
  <si>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</si>
  <si>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</si>
  <si>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</si>
  <si>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</si>
  <si>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</si>
  <si>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</si>
  <si>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</si>
  <si>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</si>
  <si>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</si>
  <si>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</si>
  <si>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</si>
  <si>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青森県西目屋村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</si>
  <si>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</si>
  <si>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</si>
  <si>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</si>
  <si>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</si>
  <si>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</si>
  <si>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</si>
  <si>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</si>
  <si>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</si>
  <si>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</si>
  <si>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</si>
  <si>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</si>
  <si>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</si>
  <si>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</si>
  <si>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</si>
  <si>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</si>
  <si>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</si>
  <si>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</si>
  <si>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</si>
  <si>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</si>
  <si>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</si>
  <si>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</si>
  <si>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</si>
  <si>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</si>
  <si>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</si>
  <si>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</si>
  <si>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</si>
  <si>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</si>
  <si>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</si>
  <si>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</si>
  <si>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</si>
  <si>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</si>
  <si>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</si>
  <si>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</si>
  <si>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</si>
  <si>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</si>
  <si>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</si>
  <si>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</si>
  <si>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</si>
  <si>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</si>
  <si>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</si>
  <si>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</si>
  <si>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</si>
  <si>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</si>
  <si>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</si>
  <si>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</si>
  <si>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</si>
  <si>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</si>
  <si>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</si>
  <si>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</si>
  <si>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</si>
  <si>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</si>
  <si>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</si>
  <si>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</si>
  <si>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</si>
  <si>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</si>
  <si>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</si>
  <si>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</si>
  <si>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</si>
  <si>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</si>
  <si>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</si>
  <si>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</si>
  <si>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</si>
  <si>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</si>
  <si>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</si>
  <si>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</si>
  <si>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</si>
  <si>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</si>
  <si>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</si>
  <si>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</si>
  <si>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</si>
  <si>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</si>
  <si>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</si>
  <si>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</si>
  <si>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</si>
  <si>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</si>
  <si>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</si>
  <si>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</si>
  <si>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</si>
  <si>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</si>
  <si>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</si>
  <si>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</si>
  <si>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</si>
  <si>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</si>
  <si>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</si>
  <si>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</si>
  <si>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</si>
  <si>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</si>
  <si>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</si>
  <si>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</si>
  <si>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</si>
  <si>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</si>
  <si>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</si>
  <si>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</si>
  <si>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</si>
  <si>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</si>
  <si>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</si>
  <si>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</si>
  <si>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</si>
  <si>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</si>
  <si>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</si>
  <si>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</si>
  <si>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</si>
  <si>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</si>
  <si>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</si>
  <si>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</si>
  <si>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</si>
  <si>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</si>
  <si>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</si>
  <si>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</si>
  <si>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</si>
  <si>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</si>
  <si>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</si>
  <si>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</si>
  <si>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</si>
  <si>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</si>
  <si>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</si>
  <si>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</si>
  <si>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</si>
  <si>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</si>
  <si>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</si>
  <si>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</si>
  <si>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</si>
  <si>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</si>
  <si>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</si>
  <si>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</si>
  <si>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</si>
  <si>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</si>
  <si>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</si>
  <si>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</si>
  <si>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</si>
  <si>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</si>
  <si>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</si>
  <si>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</si>
  <si>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</si>
  <si>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</si>
  <si>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</si>
  <si>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</si>
  <si>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</si>
  <si>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</si>
  <si>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</si>
  <si>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</si>
  <si>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</si>
  <si>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</si>
  <si>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</si>
  <si>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</si>
  <si>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</si>
  <si>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</si>
  <si>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</si>
  <si>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</si>
  <si>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</si>
  <si>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</si>
  <si>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</si>
  <si>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</si>
  <si>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</si>
  <si>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</si>
  <si>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</si>
  <si>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</si>
  <si>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</si>
  <si>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</si>
  <si>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</si>
  <si>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</si>
  <si>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</si>
  <si>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</si>
  <si>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</si>
  <si>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</si>
  <si>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</si>
  <si>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</si>
  <si>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</si>
  <si>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</si>
  <si>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</si>
  <si>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</si>
  <si>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</si>
  <si>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</si>
  <si>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</si>
  <si>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</si>
  <si>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</si>
  <si>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</si>
  <si>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</si>
  <si>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</si>
  <si>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</si>
  <si>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</si>
  <si>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</si>
  <si>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</si>
  <si>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</si>
  <si>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</si>
  <si>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</si>
  <si>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</si>
  <si>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</si>
  <si>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</si>
  <si>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</si>
  <si>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</si>
  <si>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</si>
  <si>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</si>
  <si>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</si>
  <si>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22.78</t>
  </si>
  <si>
    <t>▲ 15.72</t>
  </si>
  <si>
    <t>▲ 12.13</t>
  </si>
  <si>
    <t>▲ 25.25</t>
  </si>
  <si>
    <t>▲ 21.78</t>
  </si>
  <si>
    <t>一般会計</t>
  </si>
  <si>
    <t>介護保険特別会計</t>
  </si>
  <si>
    <t>簡易水道事業特別会計</t>
  </si>
  <si>
    <t>国民健康保険事業特別会計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</si>
  <si>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</si>
  <si>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</si>
  <si>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</si>
  <si>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</si>
  <si>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</si>
  <si>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</si>
  <si>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</si>
  <si>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</si>
  <si>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</si>
  <si>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青森県後期高齢者医療広域連合(一般会計)</t>
  </si>
  <si>
    <t>青森県後期高齢者医療広域連合(特別会計)</t>
  </si>
  <si>
    <t>青森県市町村総合事務組合</t>
  </si>
  <si>
    <t>津軽広域連合(一般会計)</t>
  </si>
  <si>
    <t>青森県交通災害共済組合(特別会計)</t>
  </si>
  <si>
    <t>弘前地区消防事務組合(一般会計)</t>
  </si>
  <si>
    <t>弘前地区環境整備事務組合(一般会計)</t>
  </si>
  <si>
    <t>青森県市町村退職手当組合(一般会計)</t>
  </si>
  <si>
    <t>-</t>
    <phoneticPr fontId="2"/>
  </si>
  <si>
    <t>健康で心豊かな村づくり基金</t>
    <rPh sb="0" eb="2">
      <t>ケンコウ</t>
    </rPh>
    <rPh sb="3" eb="4">
      <t>ココロ</t>
    </rPh>
    <rPh sb="4" eb="5">
      <t>ユタ</t>
    </rPh>
    <rPh sb="7" eb="8">
      <t>ムラ</t>
    </rPh>
    <rPh sb="11" eb="13">
      <t>キキン</t>
    </rPh>
    <phoneticPr fontId="2"/>
  </si>
  <si>
    <t>好きです西目屋応援基金</t>
    <rPh sb="0" eb="1">
      <t>ス</t>
    </rPh>
    <rPh sb="4" eb="7">
      <t>ニシメヤ</t>
    </rPh>
    <rPh sb="7" eb="9">
      <t>オウエン</t>
    </rPh>
    <rPh sb="9" eb="11">
      <t>キキン</t>
    </rPh>
    <phoneticPr fontId="2"/>
  </si>
  <si>
    <t>ふたば施設管理基金</t>
    <rPh sb="3" eb="5">
      <t>シセツ</t>
    </rPh>
    <rPh sb="5" eb="7">
      <t>カンリ</t>
    </rPh>
    <rPh sb="7" eb="9">
      <t>キキン</t>
    </rPh>
    <phoneticPr fontId="2"/>
  </si>
  <si>
    <t>教育振興基金</t>
    <rPh sb="0" eb="2">
      <t>キョウイク</t>
    </rPh>
    <rPh sb="2" eb="4">
      <t>シンコウ</t>
    </rPh>
    <rPh sb="4" eb="6">
      <t>キキン</t>
    </rPh>
    <phoneticPr fontId="2"/>
  </si>
  <si>
    <t>いきいき村づくり基金</t>
    <rPh sb="4" eb="5">
      <t>ムラ</t>
    </rPh>
    <rPh sb="8" eb="10">
      <t>キキン</t>
    </rPh>
    <phoneticPr fontId="2"/>
  </si>
  <si>
    <t>-</t>
    <phoneticPr fontId="2"/>
  </si>
  <si>
    <t>ブナの里白神公社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</si>
  <si>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</si>
  <si>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</si>
  <si>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</si>
  <si>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</si>
  <si>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平成26年度以降充当可能基金額は減少に転ずるも、いまだに将来負担を超える残高を有することから将来負担比率は算定されていない。
　有形固定資産減価償却率は平成30年度において前年度比+0.1ポイントの増加となり、依然として高い状況が続いており、施設の老朽化が進んでいる。</t>
    <rPh sb="1" eb="3">
      <t>ヘイセイ</t>
    </rPh>
    <rPh sb="5" eb="7">
      <t>ネンド</t>
    </rPh>
    <rPh sb="7" eb="9">
      <t>イコウ</t>
    </rPh>
    <rPh sb="9" eb="11">
      <t>ジュウトウ</t>
    </rPh>
    <rPh sb="11" eb="13">
      <t>カノウ</t>
    </rPh>
    <rPh sb="13" eb="15">
      <t>キキン</t>
    </rPh>
    <rPh sb="15" eb="16">
      <t>ガク</t>
    </rPh>
    <rPh sb="17" eb="19">
      <t>ゲンショウ</t>
    </rPh>
    <rPh sb="20" eb="21">
      <t>テン</t>
    </rPh>
    <rPh sb="29" eb="31">
      <t>ショウライ</t>
    </rPh>
    <rPh sb="31" eb="33">
      <t>フタン</t>
    </rPh>
    <rPh sb="34" eb="35">
      <t>コ</t>
    </rPh>
    <rPh sb="37" eb="39">
      <t>ザンダカ</t>
    </rPh>
    <rPh sb="40" eb="41">
      <t>ユウ</t>
    </rPh>
    <rPh sb="47" eb="49">
      <t>ショウライ</t>
    </rPh>
    <rPh sb="49" eb="51">
      <t>フタン</t>
    </rPh>
    <rPh sb="51" eb="53">
      <t>ヒリツ</t>
    </rPh>
    <rPh sb="54" eb="56">
      <t>サンテイ</t>
    </rPh>
    <rPh sb="65" eb="67">
      <t>ユウケイ</t>
    </rPh>
    <rPh sb="67" eb="69">
      <t>コテイ</t>
    </rPh>
    <rPh sb="69" eb="71">
      <t>シサン</t>
    </rPh>
    <rPh sb="71" eb="73">
      <t>ゲンカ</t>
    </rPh>
    <rPh sb="73" eb="75">
      <t>ショウキャク</t>
    </rPh>
    <rPh sb="75" eb="76">
      <t>リツ</t>
    </rPh>
    <rPh sb="77" eb="79">
      <t>ヘイセイ</t>
    </rPh>
    <rPh sb="81" eb="83">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</si>
  <si>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</si>
  <si>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</si>
  <si>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</si>
  <si>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</si>
  <si>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</si>
  <si>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</si>
  <si>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平成26年度以降充当可能基金額は減少に転ずるも、いまだに将来負担を超える残高を有することから将来負担比率は算定されていない。
　実質公債費比率は、平成27年度に新たに発生した電算クラウドサービス利用料（債務負担行為）により上昇に転じ、平成28年度以降は横ばいの状況となっている。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</si>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</sst>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AC35-4CD8-A67B-C02895F15F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162702</c:v>
                </c:pt>
                <c:pt idx="1">
                  <c:v>337418</c:v>
                </c:pt>
                <c:pt idx="2">
                  <c:v>530331</c:v>
                </c:pt>
                <c:pt idx="3">
                  <c:v>466313</c:v>
                </c:pt>
                <c:pt idx="4">
                  <c:v>616329</c:v>
                </c:pt>
              </c:numCache>
            </c:numRef>
          </c:val>
          <c:smooth val="0"/>
          <c:extLst>
            <c:ext xmlns:c16="http://schemas.microsoft.com/office/drawing/2014/chart" uri="{C3380CC4-5D6E-409C-BE32-E72D297353CC}">
              <c16:uniqueId val="{00000001-AC35-4CD8-A67B-C02895F15F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5.24</c:v>
                </c:pt>
                <c:pt idx="1">
                  <c:v>5.19</c:v>
                </c:pt>
                <c:pt idx="2">
                  <c:v>5.56</c:v>
                </c:pt>
                <c:pt idx="3">
                  <c:v>6.56</c:v>
                </c:pt>
                <c:pt idx="4">
                  <c:v>6.78</c:v>
                </c:pt>
              </c:numCache>
            </c:numRef>
          </c:val>
          <c:extLst>
            <c:ext xmlns:c16="http://schemas.microsoft.com/office/drawing/2014/chart" uri="{C3380CC4-5D6E-409C-BE32-E72D297353CC}">
              <c16:uniqueId val="{00000000-53B8-4B26-821B-93E3D8E115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152.12</c:v>
                </c:pt>
                <c:pt idx="1">
                  <c:v>134.43</c:v>
                </c:pt>
                <c:pt idx="2">
                  <c:v>135.85</c:v>
                </c:pt>
                <c:pt idx="3">
                  <c:v>120.44</c:v>
                </c:pt>
                <c:pt idx="4">
                  <c:v>108.98</c:v>
                </c:pt>
              </c:numCache>
            </c:numRef>
          </c:val>
          <c:extLst>
            <c:ext xmlns:c16="http://schemas.microsoft.com/office/drawing/2014/chart" uri="{C3380CC4-5D6E-409C-BE32-E72D297353CC}">
              <c16:uniqueId val="{00000001-53B8-4B26-821B-93E3D8E115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-22.78</c:v>
                </c:pt>
                <c:pt idx="1">
                  <c:v>-15.72</c:v>
                </c:pt>
                <c:pt idx="2">
                  <c:v>-12.13</c:v>
                </c:pt>
                <c:pt idx="3">
                  <c:v>-25.25</c:v>
                </c:pt>
                <c:pt idx="4">
                  <c:v>-21.78</c:v>
                </c:pt>
              </c:numCache>
            </c:numRef>
          </c:val>
          <c:smooth val="0"/>
          <c:extLst>
            <c:ext xmlns:c16="http://schemas.microsoft.com/office/drawing/2014/chart" uri="{C3380CC4-5D6E-409C-BE32-E72D297353CC}">
              <c16:uniqueId val="{00000002-53B8-4B26-821B-93E3D8E115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03-4612-9ED9-821BD6A927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03-4612-9ED9-821BD6A927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03-4612-9ED9-821BD6A927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03-4612-9ED9-821BD6A927D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703-4612-9ED9-821BD6A927D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c:v>
                </c:pt>
                <c:pt idx="4">
                  <c:v>#N/A</c:v>
                </c:pt>
                <c:pt idx="5">
                  <c:v>0.02</c:v>
                </c:pt>
                <c:pt idx="6">
                  <c:v>#N/A</c:v>
                </c:pt>
                <c:pt idx="7">
                  <c:v>0.14000000000000001</c:v>
                </c:pt>
                <c:pt idx="8">
                  <c:v>#N/A</c:v>
                </c:pt>
                <c:pt idx="9">
                  <c:v>7.0000000000000007E-2</c:v>
                </c:pt>
              </c:numCache>
            </c:numRef>
          </c:val>
          <c:extLst>
            <c:ext xmlns:c16="http://schemas.microsoft.com/office/drawing/2014/chart" uri="{C3380CC4-5D6E-409C-BE32-E72D297353CC}">
              <c16:uniqueId val="{00000005-E703-4612-9ED9-821BD6A927D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0.13</c:v>
                </c:pt>
                <c:pt idx="4">
                  <c:v>#N/A</c:v>
                </c:pt>
                <c:pt idx="5">
                  <c:v>0.25</c:v>
                </c:pt>
                <c:pt idx="6">
                  <c:v>#N/A</c:v>
                </c:pt>
                <c:pt idx="7">
                  <c:v>0.14000000000000001</c:v>
                </c:pt>
                <c:pt idx="8">
                  <c:v>#N/A</c:v>
                </c:pt>
                <c:pt idx="9">
                  <c:v>0.1</c:v>
                </c:pt>
              </c:numCache>
            </c:numRef>
          </c:val>
          <c:extLst>
            <c:ext xmlns:c16="http://schemas.microsoft.com/office/drawing/2014/chart" uri="{C3380CC4-5D6E-409C-BE32-E72D297353CC}">
              <c16:uniqueId val="{00000006-E703-4612-9ED9-821BD6A927D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0.04</c:v>
                </c:pt>
                <c:pt idx="4">
                  <c:v>#N/A</c:v>
                </c:pt>
                <c:pt idx="5">
                  <c:v>0.02</c:v>
                </c:pt>
                <c:pt idx="6">
                  <c:v>#N/A</c:v>
                </c:pt>
                <c:pt idx="7">
                  <c:v>0.17</c:v>
                </c:pt>
                <c:pt idx="8">
                  <c:v>#N/A</c:v>
                </c:pt>
                <c:pt idx="9">
                  <c:v>0.11</c:v>
                </c:pt>
              </c:numCache>
            </c:numRef>
          </c:val>
          <c:extLst>
            <c:ext xmlns:c16="http://schemas.microsoft.com/office/drawing/2014/chart" uri="{C3380CC4-5D6E-409C-BE32-E72D297353CC}">
              <c16:uniqueId val="{00000007-E703-4612-9ED9-821BD6A927D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0.08</c:v>
                </c:pt>
                <c:pt idx="2">
                  <c:v>#N/A</c:v>
                </c:pt>
                <c:pt idx="3">
                  <c:v>0.08</c:v>
                </c:pt>
                <c:pt idx="4">
                  <c:v>#N/A</c:v>
                </c:pt>
                <c:pt idx="5">
                  <c:v>0.06</c:v>
                </c:pt>
                <c:pt idx="6">
                  <c:v>#N/A</c:v>
                </c:pt>
                <c:pt idx="7">
                  <c:v>0.11</c:v>
                </c:pt>
                <c:pt idx="8">
                  <c:v>#N/A</c:v>
                </c:pt>
                <c:pt idx="9">
                  <c:v>0.16</c:v>
                </c:pt>
              </c:numCache>
            </c:numRef>
          </c:val>
          <c:extLst>
            <c:ext xmlns:c16="http://schemas.microsoft.com/office/drawing/2014/chart" uri="{C3380CC4-5D6E-409C-BE32-E72D297353CC}">
              <c16:uniqueId val="{00000008-E703-4612-9ED9-821BD6A927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5.23</c:v>
                </c:pt>
                <c:pt idx="2">
                  <c:v>#N/A</c:v>
                </c:pt>
                <c:pt idx="3">
                  <c:v>5.18</c:v>
                </c:pt>
                <c:pt idx="4">
                  <c:v>#N/A</c:v>
                </c:pt>
                <c:pt idx="5">
                  <c:v>5.55</c:v>
                </c:pt>
                <c:pt idx="6">
                  <c:v>#N/A</c:v>
                </c:pt>
                <c:pt idx="7">
                  <c:v>6.55</c:v>
                </c:pt>
                <c:pt idx="8">
                  <c:v>#N/A</c:v>
                </c:pt>
                <c:pt idx="9">
                  <c:v>6.77</c:v>
                </c:pt>
              </c:numCache>
            </c:numRef>
          </c:val>
          <c:extLst>
            <c:ext xmlns:c16="http://schemas.microsoft.com/office/drawing/2014/chart" uri="{C3380CC4-5D6E-409C-BE32-E72D297353CC}">
              <c16:uniqueId val="{00000009-E703-4612-9ED9-821BD6A927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278</c:v>
                </c:pt>
                <c:pt idx="5">
                  <c:v>255</c:v>
                </c:pt>
                <c:pt idx="8">
                  <c:v>216</c:v>
                </c:pt>
                <c:pt idx="11">
                  <c:v>208</c:v>
                </c:pt>
                <c:pt idx="14">
                  <c:v>204</c:v>
                </c:pt>
              </c:numCache>
            </c:numRef>
          </c:val>
          <c:extLst>
            <c:ext xmlns:c16="http://schemas.microsoft.com/office/drawing/2014/chart" uri="{C3380CC4-5D6E-409C-BE32-E72D297353CC}">
              <c16:uniqueId val="{00000000-1C6E-44E6-9DAA-AA4694BAB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6E-44E6-9DAA-AA4694BAB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26</c:v>
                </c:pt>
                <c:pt idx="6">
                  <c:v>23</c:v>
                </c:pt>
                <c:pt idx="9">
                  <c:v>20</c:v>
                </c:pt>
                <c:pt idx="12">
                  <c:v>20</c:v>
                </c:pt>
              </c:numCache>
            </c:numRef>
          </c:val>
          <c:extLst>
            <c:ext xmlns:c16="http://schemas.microsoft.com/office/drawing/2014/chart" uri="{C3380CC4-5D6E-409C-BE32-E72D297353CC}">
              <c16:uniqueId val="{00000002-1C6E-44E6-9DAA-AA4694BAB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4</c:v>
                </c:pt>
                <c:pt idx="9">
                  <c:v>4</c:v>
                </c:pt>
                <c:pt idx="12">
                  <c:v>1</c:v>
                </c:pt>
              </c:numCache>
            </c:numRef>
          </c:val>
          <c:extLst>
            <c:ext xmlns:c16="http://schemas.microsoft.com/office/drawing/2014/chart" uri="{C3380CC4-5D6E-409C-BE32-E72D297353CC}">
              <c16:uniqueId val="{00000003-1C6E-44E6-9DAA-AA4694BAB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115</c:v>
                </c:pt>
                <c:pt idx="3">
                  <c:v>114</c:v>
                </c:pt>
                <c:pt idx="6">
                  <c:v>113</c:v>
                </c:pt>
                <c:pt idx="9">
                  <c:v>108</c:v>
                </c:pt>
                <c:pt idx="12">
                  <c:v>111</c:v>
                </c:pt>
              </c:numCache>
            </c:numRef>
          </c:val>
          <c:extLst>
            <c:ext xmlns:c16="http://schemas.microsoft.com/office/drawing/2014/chart" uri="{C3380CC4-5D6E-409C-BE32-E72D297353CC}">
              <c16:uniqueId val="{00000004-1C6E-44E6-9DAA-AA4694BAB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6E-44E6-9DAA-AA4694BAB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6E-44E6-9DAA-AA4694BAB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283</c:v>
                </c:pt>
                <c:pt idx="3">
                  <c:v>243</c:v>
                </c:pt>
                <c:pt idx="6">
                  <c:v>206</c:v>
                </c:pt>
                <c:pt idx="9">
                  <c:v>196</c:v>
                </c:pt>
                <c:pt idx="12">
                  <c:v>183</c:v>
                </c:pt>
              </c:numCache>
            </c:numRef>
          </c:val>
          <c:extLst>
            <c:ext xmlns:c16="http://schemas.microsoft.com/office/drawing/2014/chart" uri="{C3380CC4-5D6E-409C-BE32-E72D297353CC}">
              <c16:uniqueId val="{00000007-1C6E-44E6-9DAA-AA4694BAB4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130</c:v>
                </c:pt>
                <c:pt idx="2">
                  <c:v>#N/A</c:v>
                </c:pt>
                <c:pt idx="3">
                  <c:v>#N/A</c:v>
                </c:pt>
                <c:pt idx="4">
                  <c:v>133</c:v>
                </c:pt>
                <c:pt idx="5">
                  <c:v>#N/A</c:v>
                </c:pt>
                <c:pt idx="6">
                  <c:v>#N/A</c:v>
                </c:pt>
                <c:pt idx="7">
                  <c:v>130</c:v>
                </c:pt>
                <c:pt idx="8">
                  <c:v>#N/A</c:v>
                </c:pt>
                <c:pt idx="9">
                  <c:v>#N/A</c:v>
                </c:pt>
                <c:pt idx="10">
                  <c:v>120</c:v>
                </c:pt>
                <c:pt idx="11">
                  <c:v>#N/A</c:v>
                </c:pt>
                <c:pt idx="12">
                  <c:v>#N/A</c:v>
                </c:pt>
                <c:pt idx="13">
                  <c:v>111</c:v>
                </c:pt>
                <c:pt idx="14">
                  <c:v>#N/A</c:v>
                </c:pt>
              </c:numCache>
            </c:numRef>
          </c:val>
          <c:smooth val="0"/>
          <c:extLst>
            <c:ext xmlns:c16="http://schemas.microsoft.com/office/drawing/2014/chart" uri="{C3380CC4-5D6E-409C-BE32-E72D297353CC}">
              <c16:uniqueId val="{00000008-1C6E-44E6-9DAA-AA4694BAB4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2041</c:v>
                </c:pt>
                <c:pt idx="5">
                  <c:v>1941</c:v>
                </c:pt>
                <c:pt idx="8">
                  <c:v>2221</c:v>
                </c:pt>
                <c:pt idx="11">
                  <c:v>2396</c:v>
                </c:pt>
                <c:pt idx="14">
                  <c:v>2378</c:v>
                </c:pt>
              </c:numCache>
            </c:numRef>
          </c:val>
          <c:extLst>
            <c:ext xmlns:c16="http://schemas.microsoft.com/office/drawing/2014/chart" uri="{C3380CC4-5D6E-409C-BE32-E72D297353CC}">
              <c16:uniqueId val="{00000000-F58B-4B0E-AD46-619D6566C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c:v>
                </c:pt>
                <c:pt idx="5">
                  <c:v>26</c:v>
                </c:pt>
                <c:pt idx="8">
                  <c:v>38</c:v>
                </c:pt>
                <c:pt idx="11">
                  <c:v>33</c:v>
                </c:pt>
                <c:pt idx="14">
                  <c:v>41</c:v>
                </c:pt>
              </c:numCache>
            </c:numRef>
          </c:val>
          <c:extLst>
            <c:ext xmlns:c16="http://schemas.microsoft.com/office/drawing/2014/chart" uri="{C3380CC4-5D6E-409C-BE32-E72D297353CC}">
              <c16:uniqueId val="{00000001-F58B-4B0E-AD46-619D6566C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2370</c:v>
                </c:pt>
                <c:pt idx="5">
                  <c:v>2153</c:v>
                </c:pt>
                <c:pt idx="8">
                  <c:v>2047</c:v>
                </c:pt>
                <c:pt idx="11">
                  <c:v>1779</c:v>
                </c:pt>
                <c:pt idx="14">
                  <c:v>1581</c:v>
                </c:pt>
              </c:numCache>
            </c:numRef>
          </c:val>
          <c:extLst>
            <c:ext xmlns:c16="http://schemas.microsoft.com/office/drawing/2014/chart" uri="{C3380CC4-5D6E-409C-BE32-E72D297353CC}">
              <c16:uniqueId val="{00000002-F58B-4B0E-AD46-619D6566C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8B-4B0E-AD46-619D6566C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8B-4B0E-AD46-619D6566C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8B-4B0E-AD46-619D6566C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224</c:v>
                </c:pt>
                <c:pt idx="3">
                  <c:v>187</c:v>
                </c:pt>
                <c:pt idx="6">
                  <c:v>166</c:v>
                </c:pt>
                <c:pt idx="9">
                  <c:v>143</c:v>
                </c:pt>
                <c:pt idx="12">
                  <c:v>124</c:v>
                </c:pt>
              </c:numCache>
            </c:numRef>
          </c:val>
          <c:extLst>
            <c:ext xmlns:c16="http://schemas.microsoft.com/office/drawing/2014/chart" uri="{C3380CC4-5D6E-409C-BE32-E72D297353CC}">
              <c16:uniqueId val="{00000006-F58B-4B0E-AD46-619D6566C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13</c:v>
                </c:pt>
                <c:pt idx="6">
                  <c:v>9</c:v>
                </c:pt>
                <c:pt idx="9">
                  <c:v>7</c:v>
                </c:pt>
                <c:pt idx="12">
                  <c:v>6</c:v>
                </c:pt>
              </c:numCache>
            </c:numRef>
          </c:val>
          <c:extLst>
            <c:ext xmlns:c16="http://schemas.microsoft.com/office/drawing/2014/chart" uri="{C3380CC4-5D6E-409C-BE32-E72D297353CC}">
              <c16:uniqueId val="{00000007-F58B-4B0E-AD46-619D6566C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1492</c:v>
                </c:pt>
                <c:pt idx="3">
                  <c:v>1496</c:v>
                </c:pt>
                <c:pt idx="6">
                  <c:v>1605</c:v>
                </c:pt>
                <c:pt idx="9">
                  <c:v>1544</c:v>
                </c:pt>
                <c:pt idx="12">
                  <c:v>1448</c:v>
                </c:pt>
              </c:numCache>
            </c:numRef>
          </c:val>
          <c:extLst>
            <c:ext xmlns:c16="http://schemas.microsoft.com/office/drawing/2014/chart" uri="{C3380CC4-5D6E-409C-BE32-E72D297353CC}">
              <c16:uniqueId val="{00000008-F58B-4B0E-AD46-619D6566C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123</c:v>
                </c:pt>
                <c:pt idx="6">
                  <c:v>102</c:v>
                </c:pt>
                <c:pt idx="9">
                  <c:v>82</c:v>
                </c:pt>
                <c:pt idx="12">
                  <c:v>61</c:v>
                </c:pt>
              </c:numCache>
            </c:numRef>
          </c:val>
          <c:extLst>
            <c:ext xmlns:c16="http://schemas.microsoft.com/office/drawing/2014/chart" uri="{C3380CC4-5D6E-409C-BE32-E72D297353CC}">
              <c16:uniqueId val="{00000009-F58B-4B0E-AD46-619D6566C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1735</c:v>
                </c:pt>
                <c:pt idx="3">
                  <c:v>1605</c:v>
                </c:pt>
                <c:pt idx="6">
                  <c:v>1856</c:v>
                </c:pt>
                <c:pt idx="9">
                  <c:v>2040</c:v>
                </c:pt>
                <c:pt idx="12">
                  <c:v>2319</c:v>
                </c:pt>
              </c:numCache>
            </c:numRef>
          </c:val>
          <c:extLst>
            <c:ext xmlns:c16="http://schemas.microsoft.com/office/drawing/2014/chart" uri="{C3380CC4-5D6E-409C-BE32-E72D297353CC}">
              <c16:uniqueId val="{0000000A-F58B-4B0E-AD46-619D6566C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8B-4B0E-AD46-619D6566C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1726</c:v>
                </c:pt>
                <c:pt idx="1">
                  <c:v>1453</c:v>
                </c:pt>
                <c:pt idx="2">
                  <c:v>1246</c:v>
                </c:pt>
              </c:numCache>
            </c:numRef>
          </c:val>
          <c:extLst>
            <c:ext xmlns:c16="http://schemas.microsoft.com/office/drawing/2014/chart" uri="{C3380CC4-5D6E-409C-BE32-E72D297353CC}">
              <c16:uniqueId val="{00000000-B98F-47B0-92F3-92110DD0FC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266</c:v>
                </c:pt>
                <c:pt idx="1">
                  <c:v>266</c:v>
                </c:pt>
                <c:pt idx="2">
                  <c:v>281</c:v>
                </c:pt>
              </c:numCache>
            </c:numRef>
          </c:val>
          <c:extLst>
            <c:ext xmlns:c16="http://schemas.microsoft.com/office/drawing/2014/chart" uri="{C3380CC4-5D6E-409C-BE32-E72D297353CC}">
              <c16:uniqueId val="{00000001-B98F-47B0-92F3-92110DD0FC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c:v>
                </c:pt>
                <c:pt idx="1">
                  <c:v>38</c:v>
                </c:pt>
                <c:pt idx="2">
                  <c:v>44</c:v>
                </c:pt>
              </c:numCache>
            </c:numRef>
          </c:val>
          <c:extLst>
            <c:ext xmlns:c16="http://schemas.microsoft.com/office/drawing/2014/chart" uri="{C3380CC4-5D6E-409C-BE32-E72D297353CC}">
              <c16:uniqueId val="{00000002-B98F-47B0-92F3-92110DD0FC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{1CC553DF-0928-4146-9E5D-C92C473AF258}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27-40C2-A6E3-AC19998B3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{32C4EC44-65BD-4749-84B0-4EC573B4BD35}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27-40C2-A6E3-AC19998B3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{0446C6CE-AB93-4735-9DE5-FCF99DA5823E}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27-40C2-A6E3-AC19998B3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{F1B66B2E-2A2C-49D7-AFCD-BB3E299F741F}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27-40C2-A6E3-AC19998B3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{84D335CD-343D-40CB-BA55-20BCB01D6CDC}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27-40C2-A6E3-AC19998B34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{2D7CD240-84A9-416B-8211-FFB4E8B5AFCD}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27-40C2-A6E3-AC19998B34B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{CD54F368-6CC8-42F0-8FF5-91345FF9988D}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27-40C2-A6E3-AC19998B34B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{9E98C87D-65B8-4827-8731-A8D9C98F427C}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27-40C2-A6E3-AC19998B34B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{B0D35D97-97EF-4C87-A550-2563F4999C44}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27-40C2-A6E3-AC19998B3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c:v>
                </c:pt>
                <c:pt idx="16">
                  <c:v>63.3</c:v>
                </c:pt>
                <c:pt idx="24">
                  <c:v>63.3</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27-40C2-A6E3-AC19998B34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{1232DBEA-51DF-43E0-A58F-A530C76306BF}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27-40C2-A6E3-AC19998B34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{CD2B56CE-6A9E-4467-9245-73FE15DAEDF9}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27-40C2-A6E3-AC19998B3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{6FE4C0E5-52A5-4D5B-B855-7ABFAA86C1F2}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27-40C2-A6E3-AC19998B3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{4311B072-6645-49A1-9F29-251563FFE60E}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27-40C2-A6E3-AC19998B3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{FBCCE0A8-E9D5-44B7-AA9C-537C34757714}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27-40C2-A6E3-AC19998B34B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{907EF3E6-555E-432A-8DC3-694EA85F783D}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27-40C2-A6E3-AC19998B34B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{005CE05A-F0DB-47FA-A3D9-89F51B50FEE6}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27-40C2-A6E3-AC19998B34B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{28202652-8F62-4F1F-BD43-2D71C78DA31E}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27-40C2-A6E3-AC19998B34B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{B151A538-3FB5-458F-AAD0-57472CE4AAB8}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27-40C2-A6E3-AC19998B3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E27-40C2-A6E3-AC19998B34B5}"/>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{7B28C86F-D4A4-4E92-88AB-2B53B7C42D14}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C9F-4BD6-A6C4-AAD5E989FF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{179AF1DC-1F00-4B83-AE91-EB5E11935601}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9F-4BD6-A6C4-AAD5E989FF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{29CA7C91-FAD5-4F49-88C3-F61AA271F4E1}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9F-4BD6-A6C4-AAD5E989FF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{72F98D96-2807-4DCC-935C-1A61D0305557}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9F-4BD6-A6C4-AAD5E989FF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{63DE0307-B991-40E1-BA25-8495704634C2}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9F-4BD6-A6C4-AAD5E989FFA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{CE61E3C4-B31F-4D97-9367-45AD2B7A1103}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C9F-4BD6-A6C4-AAD5E989FFA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{C8A88270-464C-4A68-BA7A-56E7BA1A73B4}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C9F-4BD6-A6C4-AAD5E989FFA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{5C4DB21B-B3DB-4E5D-95AC-5ECC1CBADBCE}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C9F-4BD6-A6C4-AAD5E989FFA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{8A1FD658-A3D3-45E5-BBAD-C5E747A85064}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C9F-4BD6-A6C4-AAD5E989FF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11.5</c:v>
                </c:pt>
                <c:pt idx="16">
                  <c:v>12</c:v>
                </c:pt>
                <c:pt idx="24">
                  <c:v>12</c:v>
                </c:pt>
                <c:pt idx="32">
                  <c:v>12.1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9F-4BD6-A6C4-AAD5E989FF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{9172D892-2355-42C2-91F7-7F46C48E2326}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C9F-4BD6-A6C4-AAD5E989FF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{F9A2BE74-C882-49CB-8963-E01A41F0BD0D}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9F-4BD6-A6C4-AAD5E989FF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{EA24982F-8F98-4E6A-8219-745FB1D0AE27}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9F-4BD6-A6C4-AAD5E989FF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{B8A64990-5A44-4063-8C89-1B24648C91A5}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9F-4BD6-A6C4-AAD5E989FF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{076315E5-3A83-47CD-9E19-AD048D41814F}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9F-4BD6-A6C4-AAD5E989FFA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{79270A86-B19D-4E80-9333-2CBA69FBA8BF}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C9F-4BD6-A6C4-AAD5E989FFA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{60A63259-7153-43C0-88F5-F14063EF5A0E}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C9F-4BD6-A6C4-AAD5E989FFA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{8ABDF2C9-4F02-4FEC-BAF2-A988C415681A}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C9F-4BD6-A6C4-AAD5E989FFAC}"/>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{51AE3D31-02F7-4B1E-8AF6-838907E805E7}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C9F-4BD6-A6C4-AAD5E989FF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9F-4BD6-A6C4-AAD5E989FFAC}"/>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　</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公営企業債の元利償還金に対する繰入金が前年度比</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3</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百万円増えるも、償還終了</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(H14</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年度臨時地方道整備事業債、</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H17</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年度過疎対策事業債</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により</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元利償還金が前年度比▲</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13</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百万円となったことから、総じて実質公債費比率の分子は減少した。</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しかし、</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H28</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年度の旧小学校の改修や水陸</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両用</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バスの導入、</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H29</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30</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年度の子育て定住エコタウン整備など大型事業</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に充てた地方債</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の償還が今後始まることから、実質公債費比率の分子は増加する見込みである。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H26</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年度以降</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年々</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充当可能基金</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は減少している。</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年度においてはかろうじて充当可能財源等が将来負担額を上回っているが、</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一般会計等に係る地方債現在高は、</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H28</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年度に旧小学校の改修や水陸</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両用</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バスの導入、</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H29</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30</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年度に子育て定住エコタウン整備など大型事業があったことから、増加に転じている。</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今後は</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将来負担比率の分子はプラス</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に転ずると見込まれている。</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事業実施の適正化を図り、財政の健全化に努める。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津軽ダム建設に伴う財産収入が</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H26</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年度以降なくなり、普通交付税や臨財債の減少分補填のほか、</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H28</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年度以降ブナコ向け空き校舎改修、水陸両用バスの導入、子育て定住エコタウン整備事業等大型事業続いており、財源不足分を財政調整基金の取り崩しにより補っている。</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年度は基金全体で</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187</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百万円の減となった。</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年々基金残高が減少していることから、行財政改革に着手し基金取り崩しに依存しなくとも収支均衡のとれる財政構造への転換を急ぐ。</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（基金の使途）</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健康で心豊かな村づくり基金：村総合計画に位置付けられている健康で心豊かな村づくり構想を実現するための基金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好きです西目屋公園基金：好きです西目屋応援寄付金を財源として、寄付者が指定する事業に要する経費の財源に充てるための基金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ふたば施設管理基金：</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財</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白神公社が管理する施設について、施設の維持管理費の増嵩による財源不足に対処し、健全な施設管理にあたるための基金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教育振興基金：教育基盤の整備、教育活動の推進及び中学生海外派遣事業、奨学金貸与の充実等村の教育振興を図るための基金</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年度において、充当事業を超える好きです西目屋応援寄付金があったことから、オーバーフロー分</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3</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百万円を同基金に積み立てたことによる増加。</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年度末時点において、その他特定目的基金の残高は多くはないが、基金条例の趣旨に則った運用を行っていく。</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年度末現在において基金残高の約</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8</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割を財政調整基金が占める。普通交付税</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臨財債が前年度比で</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62</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百万円減少したことに加え、</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H29</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年度に引き続き子育て定住エコタウン整備事業等に充てるため、</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207</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百万円の取り崩しを行った。</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基金全体の今後の方針に同じ。</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（増減理由）</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年度において</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15</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百万円積立てたことによる増加。</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（今後の方針）</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　現時点での見通しでは</a:t>
          </a:r>
          <a:r>
            <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rPr>
            <a:t>R4</a:t>
          </a:r>
          <a:r>
            <a:rPr kumimoji="1" lang="ja-JP" altLang="en-US" sz="1300" baseline="0">
              <a:solidFill>
                <a:schemeClr val="dk1"/>
              </a:solidFill>
              <a:effectLst/>
              <a:latin typeface="Arial" panose="020B0604020202020204" pitchFamily="34" charset="0"/>
              <a:ea typeface="ＭＳ Ｐゴシック" panose="020B0600070205080204" pitchFamily="50" charset="-128"/>
              <a:cs typeface="+mn-cs"/>
            </a:rPr>
            <a:t>年度に地方債償還のピークを迎えるため、必要に応じ取り崩しを行う予定である。</a:t>
          </a:r>
          <a:endParaRPr kumimoji="1" lang="en-US" altLang="ja-JP" sz="1300" baseline="0">
            <a:solidFill>
              <a:schemeClr val="dk1"/>
            </a:solidFill>
            <a:effectLst/>
            <a:latin typeface="Arial" panose="020B0604020202020204" pitchFamily="34" charset="0"/>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655CEF6-21AC-47EC-85F5-6FEB2A51F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51A69C-948A-4E73-8AD4-5BE609D9C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A62C8C9-D791-4455-AB2C-15D1BD07F01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83492CC-1F5D-4590-9BFA-6A591856C27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9B9D9E8-78DF-499C-9362-6C5813A9832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29140AB-2B07-462E-8314-7199B133E0E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88457B3-4322-40E6-BA03-15B98D4E2F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23E96D6-E99A-409D-BAC7-A1B8D3E1848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BE8F6CAE-A7F2-4047-8B67-1B02F8C3435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DCEE05D-7297-4F33-AF05-4A10105A8AD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BBDA430-E058-4C5A-9BB4-A607AAA6CDC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04C1B4C-248B-45C2-A870-7EE249AA64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86C8D9E6-A669-4A07-99AC-C28F6FEAE3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138164F-32A2-47BA-A1EA-D487CEB2CAF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A911B6B2-5A9A-4685-8815-51E6E3EC65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53C6406-492F-4201-8050-B68A961D003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0C4CE4D-5191-4FF0-B648-C6F2A8AD188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880F9B7-17D4-46D7-A8CA-AFAFB1522C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1BACAA3-6765-4F2E-884E-6FBC281165A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24B1E16A-E7A9-4B0E-B4E8-793315F565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CFFFB37-A626-4C23-B503-53791AD24F4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140CBD5-8F18-4DBD-9E1B-377C655A668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B369C814-092F-4247-A118-B4224607B51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CD1E5638-599C-4F4D-AC93-ABAC6327E3F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63EB34C-516B-4103-9181-E8810D8996A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9B0F4B9-8960-442A-89E8-1068EB89C0C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F17F758-13A5-4785-8C35-5859EA66DFF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ED9DC21-B91A-441E-AC74-6F4BF9896A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A281F0-1067-499C-ABE8-6972FA2D6B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9CEBFBD9-295B-49F7-82C5-021E59814F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D8954E00-CD61-4CE8-B9A3-EED4CA075BE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DBF329C5-AE0C-4B62-8190-68A57071DA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2B5BC57-49FE-4AE7-8E0C-373FB9F1B4D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935995F-5D33-4C27-880A-D993FFEC1C5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27C30D9-3D3F-4035-876F-6DBDD15E98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B63C6AA-3B8A-41EE-89D4-BFD3C17E584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AD99D72-0B9C-4573-A22B-CE29099A434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F3780A4-28F1-44D5-B21E-384105E966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D6086F97-9969-4B89-94E6-6BB1C66E3EC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7403F549-4D58-469E-B3F6-5C22184F479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2F4C551E-B0FF-4D4D-84E8-EE9F8A49BA1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3BD4BF33-4050-4B20-8D13-F8DB613F29A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24DEE69C-BDF7-4D1C-B6ED-333B016C76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C986FBE-A9A5-42E4-BEAC-CBA4F1E455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58E59FBC-4C74-4489-808A-78A12A4DAA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AA3CBB28-F542-493F-B267-229FFF06A0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B6AC76BA-026F-4055-B183-41ACF72E278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CF15710F-63AA-4224-BE1C-B5085DDA993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77C6953C-1DFB-4AD6-858B-818AA714FB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DD11C591-C693-4C94-8FBC-C16878DA47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85E9689-4A73-44A5-A6B2-23926D8197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1733E25-5296-41D2-8A87-95BBFB96AF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2BF51AB-EC57-4B87-8087-07A5D09B15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6609210-BC45-44F9-89A6-3745AF93AC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475D70EA-99C7-41E0-8F70-1936609CA1D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年度は「道の駅改修事業」や「バイオマス融雪プラント」等の大規模建設事業の実施にもかかわらず、前年度比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ポイントの増加となり、依然として高い状況が続いており、施設の老朽化が進んでいる。なお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年度策定の西目屋村公共施設等総合管理計画において、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施設の統廃合、除去、譲渡を検討し、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保有する公共建築物の延床面積の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％削減を目指すこととして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52982AC-EC96-4A3D-B95F-4A11173AEA8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642F13E-DF53-4962-9F2C-47861066E9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C0295A8C-5A95-435A-9D09-FC38A448AB4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FA2C5942-3606-4B82-B649-EBD0D317DE2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702A68C6-83FA-4D1B-AE0C-4C27B6E87C5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C9838B93-04D1-400B-87D5-22AA1F1EB9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1711194A-B4C5-4E80-B708-E9C101F882F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43E0833B-44B9-4CC6-BD1F-C849C5C5EB4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E79624F-B5EA-428A-8165-1A961AFF553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A005A4D-E642-41CB-B00E-F13C47840EB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856C395-DF50-46CF-8BF6-489AF1EE9B6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B81CD95C-7C77-4C75-B7B8-29C4A6D56DB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10B5EB97-7831-41CF-8775-4BE1816A563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5CF1FDC8-927F-4EB9-9E4E-A068234E16C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350585CE-7D62-4B23-B8DA-9396A5AE806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885851B3-167E-4123-AC31-A28CEC5502E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CC0DC57-08AF-45A8-9F9A-28DF9295885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58E1761-3106-43FB-84EA-521E7CD3539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A9008789-FBFF-46CD-A41B-666C84C0EDF2}"/>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A97BFE21-713D-4A0A-9AFD-111E9F322873}"/>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F68FC0DD-6622-4C33-B2BA-468A410A39F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180D6E98-E4DA-48C8-B0AD-1850DE9FE47D}"/>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8F98D2C1-5CAA-4D78-8461-F699EC71366F}"/>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58FBBD18-FA3B-4A42-80E9-51E47761B3F3}"/>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F759733E-A08C-40A1-9A37-EB7E19D4C1CD}"/>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6BDFC43F-99CF-4C4B-9B63-7188EEF46A9F}"/>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FF6F5F09-92D1-406B-AAA0-90044064CCCB}"/>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97DE9AD7-9D40-4110-BA9B-F0CC59E6D165}"/>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70FEE09-0F11-4982-B090-5698197737E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6CF284E-FE6D-4948-8577-1C39EF0FB1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1986E05-98D5-4953-8D3E-A26E43F5C6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4D9FD0-B55C-4851-8F70-C2CCED2933E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E91B2D9-BF63-4114-88CE-C4E5E845DDF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90" name="楕円 89">
          <a:extLst>
            <a:ext uri="{FF2B5EF4-FFF2-40B4-BE49-F238E27FC236}">
              <a16:creationId xmlns:a16="http://schemas.microsoft.com/office/drawing/2014/main" id="{BC6E1BC4-E8A0-49E5-A909-C977FF1A5482}"/>
            </a:ext>
          </a:extLst>
        </xdr:cNvPr>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91" name="有形固定資産減価償却率該当値テキスト">
          <a:extLst>
            <a:ext uri="{FF2B5EF4-FFF2-40B4-BE49-F238E27FC236}">
              <a16:creationId xmlns:a16="http://schemas.microsoft.com/office/drawing/2014/main" id="{246875DF-16B3-481C-8664-10E933CDEE44}"/>
            </a:ext>
          </a:extLst>
        </xdr:cNvPr>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92" name="楕円 91">
          <a:extLst>
            <a:ext uri="{FF2B5EF4-FFF2-40B4-BE49-F238E27FC236}">
              <a16:creationId xmlns:a16="http://schemas.microsoft.com/office/drawing/2014/main" id="{12BC8564-9769-49A1-9169-3A35FC00D599}"/>
            </a:ext>
          </a:extLst>
        </xdr:cNvPr>
        <xdr:cNvSpPr/>
      </xdr:nvSpPr>
      <xdr:spPr>
        <a:xfrm>
          <a:off x="400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32929</xdr:rowOff>
    </xdr:to>
    <xdr:cxnSp macro="">
      <xdr:nvCxnSpPr>
        <xdr:cNvPr id="93" name="直線コネクタ 92">
          <a:extLst>
            <a:ext uri="{FF2B5EF4-FFF2-40B4-BE49-F238E27FC236}">
              <a16:creationId xmlns:a16="http://schemas.microsoft.com/office/drawing/2014/main" id="{5C8A9CB9-C53B-4A1C-986B-72FB1F81FE41}"/>
            </a:ext>
          </a:extLst>
        </xdr:cNvPr>
        <xdr:cNvCxnSpPr/>
      </xdr:nvCxnSpPr>
      <xdr:spPr>
        <a:xfrm flipV="1">
          <a:off x="4051300" y="577342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94" name="楕円 93">
          <a:extLst>
            <a:ext uri="{FF2B5EF4-FFF2-40B4-BE49-F238E27FC236}">
              <a16:creationId xmlns:a16="http://schemas.microsoft.com/office/drawing/2014/main" id="{7A37BA96-68D4-4A9F-B7BC-F7DDF0E44C8C}"/>
            </a:ext>
          </a:extLst>
        </xdr:cNvPr>
        <xdr:cNvSpPr/>
      </xdr:nvSpPr>
      <xdr:spPr>
        <a:xfrm>
          <a:off x="3238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32929</xdr:rowOff>
    </xdr:to>
    <xdr:cxnSp macro="">
      <xdr:nvCxnSpPr>
        <xdr:cNvPr id="95" name="直線コネクタ 94">
          <a:extLst>
            <a:ext uri="{FF2B5EF4-FFF2-40B4-BE49-F238E27FC236}">
              <a16:creationId xmlns:a16="http://schemas.microsoft.com/office/drawing/2014/main" id="{D2E222AB-27B1-4DFD-9577-C10920F92BB2}"/>
            </a:ext>
          </a:extLst>
        </xdr:cNvPr>
        <xdr:cNvCxnSpPr/>
      </xdr:nvCxnSpPr>
      <xdr:spPr>
        <a:xfrm>
          <a:off x="3289300" y="577650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116568</xdr:rowOff>
    </xdr:from>
    <xdr:to>
      <xdr:col>11</xdr:col>
      <xdr:colOff>187325</xdr:colOff>
      <xdr:row>29</xdr:row>
      <xdr:rowOff>46718</xdr:rowOff>
    </xdr:to>
    <xdr:sp macro="" textlink="">
      <xdr:nvSpPr>
        <xdr:cNvPr id="96" name="楕円 95">
          <a:extLst>
            <a:ext uri="{FF2B5EF4-FFF2-40B4-BE49-F238E27FC236}">
              <a16:creationId xmlns:a16="http://schemas.microsoft.com/office/drawing/2014/main" id="{9A5FD91F-E2E0-46AA-8AA9-00BB42B1F06C}"/>
            </a:ext>
          </a:extLst>
        </xdr:cNvPr>
        <xdr:cNvSpPr/>
      </xdr:nvSpPr>
      <xdr:spPr>
        <a:xfrm>
          <a:off x="2476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167368</xdr:rowOff>
    </xdr:from>
    <xdr:to>
      <xdr:col>15</xdr:col>
      <xdr:colOff>136525</xdr:colOff>
      <xdr:row>29</xdr:row>
      <xdr:rowOff>32929</xdr:rowOff>
    </xdr:to>
    <xdr:cxnSp macro="">
      <xdr:nvCxnSpPr>
        <xdr:cNvPr id="97" name="直線コネクタ 96">
          <a:extLst>
            <a:ext uri="{FF2B5EF4-FFF2-40B4-BE49-F238E27FC236}">
              <a16:creationId xmlns:a16="http://schemas.microsoft.com/office/drawing/2014/main" id="{0930D17B-4CDD-4545-9C0A-EEF487E3C238}"/>
            </a:ext>
          </a:extLst>
        </xdr:cNvPr>
        <xdr:cNvCxnSpPr/>
      </xdr:nvCxnSpPr>
      <xdr:spPr>
        <a:xfrm>
          <a:off x="2527300" y="573949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55B7A326-4132-4FEB-BCDD-38662E9AF057}"/>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E6C1C1D0-1D7A-4CC7-9D48-37CA3194DD8A}"/>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2944604E-F8F1-4827-B492-994860CDFC85}"/>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101" name="n_1mainValue有形固定資産減価償却率">
          <a:extLst>
            <a:ext uri="{FF2B5EF4-FFF2-40B4-BE49-F238E27FC236}">
              <a16:creationId xmlns:a16="http://schemas.microsoft.com/office/drawing/2014/main" id="{CFAE4AE6-2309-41BB-B3A9-0DCD3C9B8170}"/>
            </a:ext>
          </a:extLst>
        </xdr:cNvPr>
        <xdr:cNvSpPr txBox="1"/>
      </xdr:nvSpPr>
      <xdr:spPr>
        <a:xfrm>
          <a:off x="383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102" name="n_2mainValue有形固定資産減価償却率">
          <a:extLst>
            <a:ext uri="{FF2B5EF4-FFF2-40B4-BE49-F238E27FC236}">
              <a16:creationId xmlns:a16="http://schemas.microsoft.com/office/drawing/2014/main" id="{B36B54F0-E73F-4501-893E-47F5C54455C8}"/>
            </a:ext>
          </a:extLst>
        </xdr:cNvPr>
        <xdr:cNvSpPr txBox="1"/>
      </xdr:nvSpPr>
      <xdr:spPr>
        <a:xfrm>
          <a:off x="3086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63245</xdr:rowOff>
    </xdr:from>
    <xdr:ext cx="405111" cy="259045"/>
    <xdr:sp macro="" textlink="">
      <xdr:nvSpPr>
        <xdr:cNvPr id="103" name="n_3mainValue有形固定資産減価償却率">
          <a:extLst>
            <a:ext uri="{FF2B5EF4-FFF2-40B4-BE49-F238E27FC236}">
              <a16:creationId xmlns:a16="http://schemas.microsoft.com/office/drawing/2014/main" id="{278E3F03-A50E-48FD-B17A-D1A85F91ED88}"/>
            </a:ext>
          </a:extLst>
        </xdr:cNvPr>
        <xdr:cNvSpPr txBox="1"/>
      </xdr:nvSpPr>
      <xdr:spPr>
        <a:xfrm>
          <a:off x="23247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3CD584B-D8C0-46B4-8029-5CE0BCDA00D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DD84EF23-EAD9-4F29-8B64-D5130C5D58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E60000D9-8013-4514-8276-348C7A647DE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444D0BC2-7BC6-4CA4-8325-2F00BA42A89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F6DE7BFD-EA0E-4ECA-8E59-1CF7B90EB4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781FCE19-3868-402F-9DF7-C1637F4E622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E98351A2-4283-45F2-8D71-4EA0A260DA2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EAD3C1CD-2445-4766-9993-2FFD472E80E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EC327099-A30D-4D13-83F8-2372F482293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4450FC75-3277-466C-9CA6-B61C2E3265B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D23BC2F-B99B-47F6-857D-CDF8CE84F2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35D8343E-8A2B-4663-9EE5-537450C0220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369548E3-60C8-48FB-81BD-BCEA4F87511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127.2</a:t>
          </a:r>
          <a:r>
            <a:rPr kumimoji="1" lang="ja-JP" altLang="en-US" sz="1100">
              <a:latin typeface="ＭＳ Ｐゴシック" panose="020B0600070205080204" pitchFamily="50" charset="-128"/>
              <a:ea typeface="ＭＳ Ｐゴシック" panose="020B0600070205080204" pitchFamily="50" charset="-128"/>
            </a:rPr>
            <a:t>ポイントの大幅な増となった要因として、平成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年度以降増加に転じた一方、充当可能基金残高が減少しているためである。今後は行財政改革も視野に入れ、経費削減、普通建設事業費及び起債発行の抑制に努めていく。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C24DC1C6-88FB-4237-A33C-9CC09DF72A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EEF17FF7-2531-4CCA-989F-3A3C59C01C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32EDCF51-17F4-4CB4-9DA4-C63E0517B2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8425A177-98A3-4017-B226-34CB26B94C3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E3A898E-E395-4654-AC6B-80A47D7D192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49777860-7C58-49B2-A013-38F07605057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9214222-6032-4F9A-8FF0-5EA474494C6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E6E285F-6949-4E8A-B618-35798CAFF1B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1AF1D59F-597E-45C3-A991-D795F90B096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AB5EC898-339A-4A40-90AE-442F66511E1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71AB505-D8B8-44C7-A080-175EBFE0077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197D3D41-C38A-450F-A1DF-A770B9AB5A3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20DD8AE-0EC7-4A33-8FD1-CDD78526C1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9BB2ABF7-3671-4D73-83E7-C71BA48ACCF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15FFB974-9E95-4D1B-8AC8-28D040B8E79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1314216C-22E4-461D-85A3-8B1A79ED572A}"/>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5F2EA2F2-B1D9-422C-90BF-B2B345AA496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FB65353A-C39B-413D-B44E-DC2FCD1D419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C0FE68AF-C9F7-4B0D-A110-CB9D2E60CE48}"/>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7E2BBC93-6821-43FA-A21D-5257F0367448}"/>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id="{1310682F-921C-4FA0-A3E7-6A73A538854D}"/>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E58445BF-139F-4A55-8F78-76B89257BB13}"/>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289FC48A-C0BB-463A-B511-12E863AD20A1}"/>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150CE79-96B6-43E3-9BF2-696047EA91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F3A1248-DDCD-4C71-898E-1C47DB6B55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7BC27B4-C83B-4CD8-AABA-DFEA0CBD3A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2A84C7F-B711-4BE2-8E2C-038100BB823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EF5170A-AAB0-450D-B44F-03ED2C1E90A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11980</xdr:rowOff>
    </xdr:from>
    <xdr:to>
      <xdr:col>76</xdr:col>
      <xdr:colOff>73025</xdr:colOff>
      <xdr:row>30</xdr:row>
      <xdr:rowOff>113580</xdr:rowOff>
    </xdr:to>
    <xdr:sp macro="" textlink="">
      <xdr:nvSpPr>
        <xdr:cNvPr id="145" name="楕円 144">
          <a:extLst>
            <a:ext uri="{FF2B5EF4-FFF2-40B4-BE49-F238E27FC236}">
              <a16:creationId xmlns:a16="http://schemas.microsoft.com/office/drawing/2014/main" id="{004315DC-3447-4DD4-8129-30F523B09507}"/>
            </a:ext>
          </a:extLst>
        </xdr:cNvPr>
        <xdr:cNvSpPr/>
      </xdr:nvSpPr>
      <xdr:spPr>
        <a:xfrm>
          <a:off x="14744700" y="59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34857</xdr:rowOff>
    </xdr:from>
    <xdr:ext cx="469744" cy="259045"/>
    <xdr:sp macro="" textlink="">
      <xdr:nvSpPr>
        <xdr:cNvPr id="146" name="債務償還比率該当値テキスト">
          <a:extLst>
            <a:ext uri="{FF2B5EF4-FFF2-40B4-BE49-F238E27FC236}">
              <a16:creationId xmlns:a16="http://schemas.microsoft.com/office/drawing/2014/main" id="{E203A112-918B-44E7-BCDF-B9F7CAAC32FE}"/>
            </a:ext>
          </a:extLst>
        </xdr:cNvPr>
        <xdr:cNvSpPr txBox="1"/>
      </xdr:nvSpPr>
      <xdr:spPr>
        <a:xfrm>
          <a:off x="14846300" y="57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164550</xdr:rowOff>
    </xdr:from>
    <xdr:to>
      <xdr:col>72</xdr:col>
      <xdr:colOff>123825</xdr:colOff>
      <xdr:row>31</xdr:row>
      <xdr:rowOff>94700</xdr:rowOff>
    </xdr:to>
    <xdr:sp macro="" textlink="">
      <xdr:nvSpPr>
        <xdr:cNvPr id="147" name="楕円 146">
          <a:extLst>
            <a:ext uri="{FF2B5EF4-FFF2-40B4-BE49-F238E27FC236}">
              <a16:creationId xmlns:a16="http://schemas.microsoft.com/office/drawing/2014/main" id="{D0B75092-E541-49B7-B8C5-95CF4C34130C}"/>
            </a:ext>
          </a:extLst>
        </xdr:cNvPr>
        <xdr:cNvSpPr/>
      </xdr:nvSpPr>
      <xdr:spPr>
        <a:xfrm>
          <a:off x="14033500" y="60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62780</xdr:rowOff>
    </xdr:from>
    <xdr:to>
      <xdr:col>76</xdr:col>
      <xdr:colOff>22225</xdr:colOff>
      <xdr:row>31</xdr:row>
      <xdr:rowOff>43900</xdr:rowOff>
    </xdr:to>
    <xdr:cxnSp macro="">
      <xdr:nvCxnSpPr>
        <xdr:cNvPr id="148" name="直線コネクタ 147">
          <a:extLst>
            <a:ext uri="{FF2B5EF4-FFF2-40B4-BE49-F238E27FC236}">
              <a16:creationId xmlns:a16="http://schemas.microsoft.com/office/drawing/2014/main" id="{A94E23B3-7286-4F9A-8DF7-FD9C6AE048D5}"/>
            </a:ext>
          </a:extLst>
        </xdr:cNvPr>
        <xdr:cNvCxnSpPr/>
      </xdr:nvCxnSpPr>
      <xdr:spPr>
        <a:xfrm flipV="1">
          <a:off x="14084300" y="5977805"/>
          <a:ext cx="711200" cy="1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id="{E6770B8E-7E0E-4778-AC27-2DB5F7569A47}"/>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111227</xdr:rowOff>
    </xdr:from>
    <xdr:ext cx="469744" cy="259045"/>
    <xdr:sp macro="" textlink="">
      <xdr:nvSpPr>
        <xdr:cNvPr id="150" name="n_1mainValue債務償還比率">
          <a:extLst>
            <a:ext uri="{FF2B5EF4-FFF2-40B4-BE49-F238E27FC236}">
              <a16:creationId xmlns:a16="http://schemas.microsoft.com/office/drawing/2014/main" id="{F17613A8-1A53-4914-BF0B-8AAEFB8A0290}"/>
            </a:ext>
          </a:extLst>
        </xdr:cNvPr>
        <xdr:cNvSpPr txBox="1"/>
      </xdr:nvSpPr>
      <xdr:spPr>
        <a:xfrm>
          <a:off x="13836727" y="585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173673E-83BD-4A14-BC35-C90DC292643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5E1D2517-95C2-458A-BF65-2606AEF5D0E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57606530-7CB5-4D03-AEAF-0C54EB3897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1136F732-502C-4A62-8B8F-ACCE40D608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34F54B9A-2C62-4C02-AF2D-93676043DC8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37A7B649-30DA-4394-9A00-AFC716581B6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056D52-DD1E-48B5-8855-D0C48E1457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9FF241-2F2D-4606-822A-AE4698C10B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071D6F-8683-4E4F-B353-0523CA3160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992991-7B8B-4B6F-B689-D05A406B99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B1BCAE-C856-40F1-9A6A-8DBBB71416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2A2286-01E9-4FED-9F6D-48B1792223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43BF76-D888-4F56-B9D5-9A2A2E48BC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291CC8-05DC-48C8-AE41-ECAFA848EA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2B29AD-06FC-4F28-86C7-08BCE08AF1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ED531C-4C11-4688-86E7-37A3F4646A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C55F41-97D0-49F6-96FC-B505F36CAB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1ECB1D-FD5E-4FAE-8867-96D0260E2B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69A802-E5DA-4DAC-9B35-C9115A5948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D801B5-24E2-4A4C-95AA-26A8BDD7BA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147D1C-A971-4010-AC8C-B226664F22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7F1A52-156C-478C-933A-01AEF09DB0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DD6240-4D65-493F-953A-323E327006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1E43AF-8D3D-41F1-96EF-549DDC9B32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47C7E7-9479-459C-B157-F165FB9263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19B535-845F-4D04-8DBC-A016268EDF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372FAA-5820-4CBD-9070-BD2C585882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5EAE7E-DA01-43CC-9CA7-A1DE4883F0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D3032E-5600-4E43-B473-C80BF94E64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4C48C8-BF76-4DBF-AE55-EC71EC8D4F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1E60AC-A145-47EE-853A-7E9D559AAF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87D3B6-C0BC-4069-B93D-126C6E0B3F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D7E831-0478-48FF-B1A5-4DDBE7022C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CDDCE8-A101-43BD-A146-864E2350DA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CD42CB-4126-4C1D-91C3-05C51F0855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F9D84D6-B424-4B0A-8673-1C8A01BA67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17D6B95-C391-442A-A05A-7997457D51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D6D679-BF10-4FCD-803A-548991BF7F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BA31532-F17F-41AC-BBEE-FB8986EEF7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CDF951-53FA-4A95-8848-3E6E59F1FB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C3D6935-F31C-4B2B-84F9-14149339AC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70BC67C-338B-4B3E-9788-39355A0795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6C66F62-9F1E-49F9-BF62-37FC87E4B4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E1D420B-960C-408B-871B-8E60F1DD0C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D9E5D2B-8C2D-4A76-BB14-28E7684860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6ECC0EC-CA26-402B-B20B-3921A75C813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43380B7-360E-4D12-ABDE-7BD63F2FBDA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DC96FA3-3B2D-4DAF-8C40-8D4B1B232EA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3CFCEE9-1622-47C6-9D18-CF01615F75E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E033E88-A57F-4554-B2CD-B666A1ECC31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58DCB39-11A3-4F4B-89A5-713E0355336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E94D6F5-355C-4CDC-BB18-91E45F3F46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333CCC0-7DA7-4600-AA0F-1C7E2ACF4F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B85FDEB-7D64-4A38-9F83-AFEEBA8B761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592D981-AA34-4308-8902-3912617F3A2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C8A6A1B-1009-4345-8356-99F47597DF7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17330B4-9189-4430-98B7-4374B4143CC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E852BB5-3F78-415C-A69F-567DBF064F1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BF5BFB-0498-4A8F-958E-B75DA0CF98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B8F00BC-834B-4D80-A340-E25AD86F760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28C24BA-68BC-44AA-A417-7FFE237076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3508D38-0152-42CB-A208-941186102C64}"/>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1E46BCFD-FE73-4A64-9CA5-4464E5699146}"/>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CCA1410E-6578-4871-A305-3BAA1FCF8AB5}"/>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AA505729-937A-4292-B73C-67B83129F7DB}"/>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35DF7E68-B797-4516-80FA-A4A227B26B3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E3EAA4DF-4D5B-4D2B-90B3-17D13A5D9B02}"/>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FEBE9270-CBB3-48D8-9925-656DD720F4FA}"/>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EE0FBD8-9B4B-405B-98C6-EEFAAB20A45A}"/>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4A15B485-78D3-4B92-A7EF-FE2BE4FE696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22A43EC7-7A49-453F-9B47-D7E0491ACDDC}"/>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7895BD2-34CC-489B-BC2E-0C0BDDAC42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85225A-3E05-4411-B9F3-7CA583AB2E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ABDBB9-418D-41D4-996A-5372D98319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9180D4-3957-4DF1-93B9-2CD74AC2AB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B8FEA66-1E20-4A1A-8C7E-52D060CD6E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59690</xdr:rowOff>
    </xdr:from>
    <xdr:to>
      <xdr:col>24</xdr:col>
      <xdr:colOff>114300</xdr:colOff>
      <xdr:row>33</xdr:row>
      <xdr:rowOff>161290</xdr:rowOff>
    </xdr:to>
    <xdr:sp macro="" textlink="">
      <xdr:nvSpPr>
        <xdr:cNvPr id="72" name="楕円 71">
          <a:extLst>
            <a:ext uri="{FF2B5EF4-FFF2-40B4-BE49-F238E27FC236}">
              <a16:creationId xmlns:a16="http://schemas.microsoft.com/office/drawing/2014/main" id="{9980A73A-4137-48B9-B9D7-0715D1C41583}"/>
            </a:ext>
          </a:extLst>
        </xdr:cNvPr>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146067</xdr:rowOff>
    </xdr:from>
    <xdr:ext cx="405111" cy="259045"/>
    <xdr:sp macro="" textlink="">
      <xdr:nvSpPr>
        <xdr:cNvPr id="73" name="【道路】&#10;有形固定資産減価償却率該当値テキスト">
          <a:extLst>
            <a:ext uri="{FF2B5EF4-FFF2-40B4-BE49-F238E27FC236}">
              <a16:creationId xmlns:a16="http://schemas.microsoft.com/office/drawing/2014/main" id="{74CEDC8D-879D-4078-B144-085D42317471}"/>
            </a:ext>
          </a:extLst>
        </xdr:cNvPr>
        <xdr:cNvSpPr txBox="1"/>
      </xdr:nvSpPr>
      <xdr:spPr>
        <a:xfrm>
          <a:off x="4673600"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97246</xdr:rowOff>
    </xdr:from>
    <xdr:to>
      <xdr:col>20</xdr:col>
      <xdr:colOff>38100</xdr:colOff>
      <xdr:row>34</xdr:row>
      <xdr:rowOff>27396</xdr:rowOff>
    </xdr:to>
    <xdr:sp macro="" textlink="">
      <xdr:nvSpPr>
        <xdr:cNvPr id="74" name="楕円 73">
          <a:extLst>
            <a:ext uri="{FF2B5EF4-FFF2-40B4-BE49-F238E27FC236}">
              <a16:creationId xmlns:a16="http://schemas.microsoft.com/office/drawing/2014/main" id="{3FAE943F-719A-40EB-8171-DC04F94863E1}"/>
            </a:ext>
          </a:extLst>
        </xdr:cNvPr>
        <xdr:cNvSpPr/>
      </xdr:nvSpPr>
      <xdr:spPr>
        <a:xfrm>
          <a:off x="3746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110490</xdr:rowOff>
    </xdr:from>
    <xdr:to>
      <xdr:col>24</xdr:col>
      <xdr:colOff>63500</xdr:colOff>
      <xdr:row>33</xdr:row>
      <xdr:rowOff>148046</xdr:rowOff>
    </xdr:to>
    <xdr:cxnSp macro="">
      <xdr:nvCxnSpPr>
        <xdr:cNvPr id="75" name="直線コネクタ 74">
          <a:extLst>
            <a:ext uri="{FF2B5EF4-FFF2-40B4-BE49-F238E27FC236}">
              <a16:creationId xmlns:a16="http://schemas.microsoft.com/office/drawing/2014/main" id="{DD3972EF-14E2-4C4E-9991-AD09D14F6F1D}"/>
            </a:ext>
          </a:extLst>
        </xdr:cNvPr>
        <xdr:cNvCxnSpPr/>
      </xdr:nvCxnSpPr>
      <xdr:spPr>
        <a:xfrm flipV="1">
          <a:off x="3797300" y="57683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138067</xdr:rowOff>
    </xdr:from>
    <xdr:to>
      <xdr:col>15</xdr:col>
      <xdr:colOff>101600</xdr:colOff>
      <xdr:row>34</xdr:row>
      <xdr:rowOff>68217</xdr:rowOff>
    </xdr:to>
    <xdr:sp macro="" textlink="">
      <xdr:nvSpPr>
        <xdr:cNvPr id="76" name="楕円 75">
          <a:extLst>
            <a:ext uri="{FF2B5EF4-FFF2-40B4-BE49-F238E27FC236}">
              <a16:creationId xmlns:a16="http://schemas.microsoft.com/office/drawing/2014/main" id="{113F49CB-F9C9-457D-B20B-E3C2BBA44B6D}"/>
            </a:ext>
          </a:extLst>
        </xdr:cNvPr>
        <xdr:cNvSpPr/>
      </xdr:nvSpPr>
      <xdr:spPr>
        <a:xfrm>
          <a:off x="2857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148046</xdr:rowOff>
    </xdr:from>
    <xdr:to>
      <xdr:col>19</xdr:col>
      <xdr:colOff>177800</xdr:colOff>
      <xdr:row>34</xdr:row>
      <xdr:rowOff>17417</xdr:rowOff>
    </xdr:to>
    <xdr:cxnSp macro="">
      <xdr:nvCxnSpPr>
        <xdr:cNvPr id="77" name="直線コネクタ 76">
          <a:extLst>
            <a:ext uri="{FF2B5EF4-FFF2-40B4-BE49-F238E27FC236}">
              <a16:creationId xmlns:a16="http://schemas.microsoft.com/office/drawing/2014/main" id="{EC6E4AEC-0036-4101-9B17-8179F1192234}"/>
            </a:ext>
          </a:extLst>
        </xdr:cNvPr>
        <xdr:cNvCxnSpPr/>
      </xdr:nvCxnSpPr>
      <xdr:spPr>
        <a:xfrm flipV="1">
          <a:off x="2908300" y="58058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162560</xdr:rowOff>
    </xdr:from>
    <xdr:to>
      <xdr:col>10</xdr:col>
      <xdr:colOff>165100</xdr:colOff>
      <xdr:row>34</xdr:row>
      <xdr:rowOff>92710</xdr:rowOff>
    </xdr:to>
    <xdr:sp macro="" textlink="">
      <xdr:nvSpPr>
        <xdr:cNvPr id="78" name="楕円 77">
          <a:extLst>
            <a:ext uri="{FF2B5EF4-FFF2-40B4-BE49-F238E27FC236}">
              <a16:creationId xmlns:a16="http://schemas.microsoft.com/office/drawing/2014/main" id="{BB387C20-14FC-45FC-9C86-A265D67CF030}"/>
            </a:ext>
          </a:extLst>
        </xdr:cNvPr>
        <xdr:cNvSpPr/>
      </xdr:nvSpPr>
      <xdr:spPr>
        <a:xfrm>
          <a:off x="1968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17417</xdr:rowOff>
    </xdr:from>
    <xdr:to>
      <xdr:col>15</xdr:col>
      <xdr:colOff>50800</xdr:colOff>
      <xdr:row>34</xdr:row>
      <xdr:rowOff>41910</xdr:rowOff>
    </xdr:to>
    <xdr:cxnSp macro="">
      <xdr:nvCxnSpPr>
        <xdr:cNvPr id="79" name="直線コネクタ 78">
          <a:extLst>
            <a:ext uri="{FF2B5EF4-FFF2-40B4-BE49-F238E27FC236}">
              <a16:creationId xmlns:a16="http://schemas.microsoft.com/office/drawing/2014/main" id="{6555CF99-F413-4FA3-BC67-93F934CAA81D}"/>
            </a:ext>
          </a:extLst>
        </xdr:cNvPr>
        <xdr:cNvCxnSpPr/>
      </xdr:nvCxnSpPr>
      <xdr:spPr>
        <a:xfrm flipV="1">
          <a:off x="2019300" y="58467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61E96ABC-2A91-4CA0-93B6-00BFF3B4C995}"/>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0D8AA7C9-D451-42E4-8189-8B0DB227D89E}"/>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91EC04A1-8458-4162-AA75-84C2920DC648}"/>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43923</xdr:rowOff>
    </xdr:from>
    <xdr:ext cx="405111" cy="259045"/>
    <xdr:sp macro="" textlink="">
      <xdr:nvSpPr>
        <xdr:cNvPr id="83" name="n_1mainValue【道路】&#10;有形固定資産減価償却率">
          <a:extLst>
            <a:ext uri="{FF2B5EF4-FFF2-40B4-BE49-F238E27FC236}">
              <a16:creationId xmlns:a16="http://schemas.microsoft.com/office/drawing/2014/main" id="{28711EFB-CD2F-4267-836F-7C239A602138}"/>
            </a:ext>
          </a:extLst>
        </xdr:cNvPr>
        <xdr:cNvSpPr txBox="1"/>
      </xdr:nvSpPr>
      <xdr:spPr>
        <a:xfrm>
          <a:off x="3582044" y="55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84744</xdr:rowOff>
    </xdr:from>
    <xdr:ext cx="405111" cy="259045"/>
    <xdr:sp macro="" textlink="">
      <xdr:nvSpPr>
        <xdr:cNvPr id="84" name="n_2mainValue【道路】&#10;有形固定資産減価償却率">
          <a:extLst>
            <a:ext uri="{FF2B5EF4-FFF2-40B4-BE49-F238E27FC236}">
              <a16:creationId xmlns:a16="http://schemas.microsoft.com/office/drawing/2014/main" id="{24967EAD-E218-412D-BA1D-7B2FC4B33A52}"/>
            </a:ext>
          </a:extLst>
        </xdr:cNvPr>
        <xdr:cNvSpPr txBox="1"/>
      </xdr:nvSpPr>
      <xdr:spPr>
        <a:xfrm>
          <a:off x="2705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85" name="n_3mainValue【道路】&#10;有形固定資産減価償却率">
          <a:extLst>
            <a:ext uri="{FF2B5EF4-FFF2-40B4-BE49-F238E27FC236}">
              <a16:creationId xmlns:a16="http://schemas.microsoft.com/office/drawing/2014/main" id="{93CAF3CF-5021-468F-89E1-054B07F9F5C4}"/>
            </a:ext>
          </a:extLst>
        </xdr:cNvPr>
        <xdr:cNvSpPr txBox="1"/>
      </xdr:nvSpPr>
      <xdr:spPr>
        <a:xfrm>
          <a:off x="1816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3169954-C12E-4772-A1C6-00EF7E71CF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C1AFCEF-027A-4236-8FFB-B83E0CD8A9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FFE3633-36AC-4AAD-B87A-C49CF1C80E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0D9225B-6D80-4BAD-B5E0-A5815406CC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A5D5702-C1A1-4B1A-98BB-EEA48A003A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3CFDE8B5-5DB5-49F5-A142-040EEABEC4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83634DB-D882-45AE-8F49-131C73F6E1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450796C-B39B-4F36-BD86-D48B001290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5AC920C-F515-4AD7-BAFA-70BD19AD765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A2E514C-3C6D-4534-BE05-C7A0A3BE3D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80059F8-99D5-44F5-A1B3-CCA090957AC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8215E27-8AAA-4C28-A4E1-121560C4F0F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EDFC2AC-8B02-4AF0-B89B-08171DF18B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D325E22A-3483-4D2F-B272-6554076CAE9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81125B0-8951-4DC7-959D-9A0971516F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6FBB398-4803-4257-ADA5-9297D5F356B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229E39F1-1822-406C-8FEE-B64AE1F3CC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B0CC9C0A-5711-4435-8034-34BF41959F4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A9DFFD4-1DF3-45D9-A710-C468280A58D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AD63D7E8-925E-473D-81DC-E7716A10DB7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DB8D6A3-5D85-4D2F-9116-106C45197F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1044B32-A294-4F90-8C0A-474BED50539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C9B62A04-A40F-4C9B-8A10-58F8884B529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58B9E5C9-5ACC-4D05-AAC0-4A8F685ECDF9}"/>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A84492E8-767B-41C9-84BB-8429B50C2848}"/>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9A17EC60-71CA-4DA9-B68F-EA84A3815418}"/>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D025108B-13AE-4379-A4F3-262F770E408C}"/>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48102EB8-F81E-4A44-A8E0-DE0AC8126D0D}"/>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609127FE-B450-47C4-A36A-6C2885DD68D6}"/>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A7E8B96C-9D4C-49AB-9C4E-E10C8D675997}"/>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FAEF1A4A-0852-473B-8A21-135D09FFD7A8}"/>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8F383AE7-60DD-4438-9159-79374A398864}"/>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1EFE1F26-30C7-452C-B405-CA1B3BC60BB6}"/>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9F9234B-2404-47F4-8CCD-89D4C18077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FC47B90-919D-4A3D-960B-E10C0F3BF6C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F9F7FCD-393A-40DB-B6C5-3F550A84A6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2DFF7CC-1869-403E-ADD6-09ABA201EB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33437FD-5902-4B83-B4A7-E8D50EEEF2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60420</xdr:rowOff>
    </xdr:from>
    <xdr:to>
      <xdr:col>55</xdr:col>
      <xdr:colOff>50800</xdr:colOff>
      <xdr:row>41</xdr:row>
      <xdr:rowOff>162020</xdr:rowOff>
    </xdr:to>
    <xdr:sp macro="" textlink="">
      <xdr:nvSpPr>
        <xdr:cNvPr id="124" name="楕円 123">
          <a:extLst>
            <a:ext uri="{FF2B5EF4-FFF2-40B4-BE49-F238E27FC236}">
              <a16:creationId xmlns:a16="http://schemas.microsoft.com/office/drawing/2014/main" id="{63523A9F-D802-4CA3-A403-EF49A1E61D85}"/>
            </a:ext>
          </a:extLst>
        </xdr:cNvPr>
        <xdr:cNvSpPr/>
      </xdr:nvSpPr>
      <xdr:spPr>
        <a:xfrm>
          <a:off x="10426700" y="70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a:extLst>
            <a:ext uri="{FF2B5EF4-FFF2-40B4-BE49-F238E27FC236}">
              <a16:creationId xmlns:a16="http://schemas.microsoft.com/office/drawing/2014/main" id="{676DA585-28AB-411A-8017-54C6F1E5B207}"/>
            </a:ext>
          </a:extLst>
        </xdr:cNvPr>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59479</xdr:rowOff>
    </xdr:from>
    <xdr:to>
      <xdr:col>50</xdr:col>
      <xdr:colOff>165100</xdr:colOff>
      <xdr:row>41</xdr:row>
      <xdr:rowOff>161079</xdr:rowOff>
    </xdr:to>
    <xdr:sp macro="" textlink="">
      <xdr:nvSpPr>
        <xdr:cNvPr id="126" name="楕円 125">
          <a:extLst>
            <a:ext uri="{FF2B5EF4-FFF2-40B4-BE49-F238E27FC236}">
              <a16:creationId xmlns:a16="http://schemas.microsoft.com/office/drawing/2014/main" id="{0E03814B-3785-4551-8D40-51B9BA0C7EC8}"/>
            </a:ext>
          </a:extLst>
        </xdr:cNvPr>
        <xdr:cNvSpPr/>
      </xdr:nvSpPr>
      <xdr:spPr>
        <a:xfrm>
          <a:off x="9588500" y="70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110279</xdr:rowOff>
    </xdr:from>
    <xdr:to>
      <xdr:col>55</xdr:col>
      <xdr:colOff>0</xdr:colOff>
      <xdr:row>41</xdr:row>
      <xdr:rowOff>111220</xdr:rowOff>
    </xdr:to>
    <xdr:cxnSp macro="">
      <xdr:nvCxnSpPr>
        <xdr:cNvPr id="127" name="直線コネクタ 126">
          <a:extLst>
            <a:ext uri="{FF2B5EF4-FFF2-40B4-BE49-F238E27FC236}">
              <a16:creationId xmlns:a16="http://schemas.microsoft.com/office/drawing/2014/main" id="{AD08D8DB-D2E7-424E-B7AE-970540216F6B}"/>
            </a:ext>
          </a:extLst>
        </xdr:cNvPr>
        <xdr:cNvCxnSpPr/>
      </xdr:nvCxnSpPr>
      <xdr:spPr>
        <a:xfrm>
          <a:off x="9639300" y="7139729"/>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61061</xdr:rowOff>
    </xdr:from>
    <xdr:to>
      <xdr:col>46</xdr:col>
      <xdr:colOff>38100</xdr:colOff>
      <xdr:row>41</xdr:row>
      <xdr:rowOff>162661</xdr:rowOff>
    </xdr:to>
    <xdr:sp macro="" textlink="">
      <xdr:nvSpPr>
        <xdr:cNvPr id="128" name="楕円 127">
          <a:extLst>
            <a:ext uri="{FF2B5EF4-FFF2-40B4-BE49-F238E27FC236}">
              <a16:creationId xmlns:a16="http://schemas.microsoft.com/office/drawing/2014/main" id="{64BED1AD-1099-43A2-B804-AA01C54CE0DB}"/>
            </a:ext>
          </a:extLst>
        </xdr:cNvPr>
        <xdr:cNvSpPr/>
      </xdr:nvSpPr>
      <xdr:spPr>
        <a:xfrm>
          <a:off x="8699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110279</xdr:rowOff>
    </xdr:from>
    <xdr:to>
      <xdr:col>50</xdr:col>
      <xdr:colOff>114300</xdr:colOff>
      <xdr:row>41</xdr:row>
      <xdr:rowOff>111861</xdr:rowOff>
    </xdr:to>
    <xdr:cxnSp macro="">
      <xdr:nvCxnSpPr>
        <xdr:cNvPr id="129" name="直線コネクタ 128">
          <a:extLst>
            <a:ext uri="{FF2B5EF4-FFF2-40B4-BE49-F238E27FC236}">
              <a16:creationId xmlns:a16="http://schemas.microsoft.com/office/drawing/2014/main" id="{5D654CBC-D5D6-477C-9840-2955A6B12D34}"/>
            </a:ext>
          </a:extLst>
        </xdr:cNvPr>
        <xdr:cNvCxnSpPr/>
      </xdr:nvCxnSpPr>
      <xdr:spPr>
        <a:xfrm flipV="1">
          <a:off x="8750300" y="7139729"/>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64601</xdr:rowOff>
    </xdr:from>
    <xdr:to>
      <xdr:col>41</xdr:col>
      <xdr:colOff>101600</xdr:colOff>
      <xdr:row>41</xdr:row>
      <xdr:rowOff>166201</xdr:rowOff>
    </xdr:to>
    <xdr:sp macro="" textlink="">
      <xdr:nvSpPr>
        <xdr:cNvPr id="130" name="楕円 129">
          <a:extLst>
            <a:ext uri="{FF2B5EF4-FFF2-40B4-BE49-F238E27FC236}">
              <a16:creationId xmlns:a16="http://schemas.microsoft.com/office/drawing/2014/main" id="{361140FE-2031-43F3-ADA1-42E8BE08B856}"/>
            </a:ext>
          </a:extLst>
        </xdr:cNvPr>
        <xdr:cNvSpPr/>
      </xdr:nvSpPr>
      <xdr:spPr>
        <a:xfrm>
          <a:off x="7810500" y="70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111861</xdr:rowOff>
    </xdr:from>
    <xdr:to>
      <xdr:col>45</xdr:col>
      <xdr:colOff>177800</xdr:colOff>
      <xdr:row>41</xdr:row>
      <xdr:rowOff>115401</xdr:rowOff>
    </xdr:to>
    <xdr:cxnSp macro="">
      <xdr:nvCxnSpPr>
        <xdr:cNvPr id="131" name="直線コネクタ 130">
          <a:extLst>
            <a:ext uri="{FF2B5EF4-FFF2-40B4-BE49-F238E27FC236}">
              <a16:creationId xmlns:a16="http://schemas.microsoft.com/office/drawing/2014/main" id="{2FDBFAA5-FDB8-4A9B-880B-B0939602847C}"/>
            </a:ext>
          </a:extLst>
        </xdr:cNvPr>
        <xdr:cNvCxnSpPr/>
      </xdr:nvCxnSpPr>
      <xdr:spPr>
        <a:xfrm flipV="1">
          <a:off x="7861300" y="7141311"/>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ED2B9749-A847-40D5-8166-F963B19FE742}"/>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32542025-BADE-47C2-94A7-F7191CB04486}"/>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FC3F96D6-5165-43D7-BEA8-D8793CF1D4AD}"/>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152206</xdr:rowOff>
    </xdr:from>
    <xdr:ext cx="534377" cy="259045"/>
    <xdr:sp macro="" textlink="">
      <xdr:nvSpPr>
        <xdr:cNvPr id="135" name="n_1mainValue【道路】&#10;一人当たり延長">
          <a:extLst>
            <a:ext uri="{FF2B5EF4-FFF2-40B4-BE49-F238E27FC236}">
              <a16:creationId xmlns:a16="http://schemas.microsoft.com/office/drawing/2014/main" id="{7847FB9D-34E8-4B1C-89BD-AE1B85DD5B2E}"/>
            </a:ext>
          </a:extLst>
        </xdr:cNvPr>
        <xdr:cNvSpPr txBox="1"/>
      </xdr:nvSpPr>
      <xdr:spPr>
        <a:xfrm>
          <a:off x="9359411" y="71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153788</xdr:rowOff>
    </xdr:from>
    <xdr:ext cx="534377" cy="259045"/>
    <xdr:sp macro="" textlink="">
      <xdr:nvSpPr>
        <xdr:cNvPr id="136" name="n_2mainValue【道路】&#10;一人当たり延長">
          <a:extLst>
            <a:ext uri="{FF2B5EF4-FFF2-40B4-BE49-F238E27FC236}">
              <a16:creationId xmlns:a16="http://schemas.microsoft.com/office/drawing/2014/main" id="{C7CA38B9-B696-4B08-A53E-A3A4B4536C80}"/>
            </a:ext>
          </a:extLst>
        </xdr:cNvPr>
        <xdr:cNvSpPr txBox="1"/>
      </xdr:nvSpPr>
      <xdr:spPr>
        <a:xfrm>
          <a:off x="84831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157328</xdr:rowOff>
    </xdr:from>
    <xdr:ext cx="534377" cy="259045"/>
    <xdr:sp macro="" textlink="">
      <xdr:nvSpPr>
        <xdr:cNvPr id="137" name="n_3mainValue【道路】&#10;一人当たり延長">
          <a:extLst>
            <a:ext uri="{FF2B5EF4-FFF2-40B4-BE49-F238E27FC236}">
              <a16:creationId xmlns:a16="http://schemas.microsoft.com/office/drawing/2014/main" id="{07F615C4-80FA-4DE3-8CEC-8ACE75CB1A8C}"/>
            </a:ext>
          </a:extLst>
        </xdr:cNvPr>
        <xdr:cNvSpPr txBox="1"/>
      </xdr:nvSpPr>
      <xdr:spPr>
        <a:xfrm>
          <a:off x="7594111" y="71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2617FAA-8EA1-49AA-92C1-66ABD18617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A645E72-3C4F-480B-A733-1AB2476AE1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8348C6E-B739-498A-B2CF-D3F2F94CC1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B66540CC-E77E-427F-A8E4-34F996F693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C8D4F34-51A6-4ABE-BF71-A8ADE97201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50F7D520-DEAE-4059-BC92-8E1975353E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9702944-ED79-4B11-9D94-A1CD79CB2B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620A186-CDB0-4E5F-94ED-10A71F3379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1D66E38-807A-4AFB-A3EF-08287902AF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6D44696A-3B32-4A6C-A828-8C1110B55E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37019F5-4EDE-445B-8288-EBD746B550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AC2C21BC-96AE-499C-A35F-16773DCD10C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4598437C-BC48-4B87-86E5-9665FE6983F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59414DE6-994E-40F0-91FA-4C60FA720B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A36E8D60-81EA-4860-A162-A992F5D2143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7F4A3F43-D191-4973-A124-F61FFEBB43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68A6026-5760-4204-A7F9-D3CD1E8B89F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6D854BAA-F306-47D1-8563-88DC1E0F4A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7A46338C-791B-4C49-A4A2-99860E14C1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BC72D603-099A-4159-8E64-A4731AA5D20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EB7F6A60-35DC-4F3F-BB1F-24EF18D6D0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E5051303-2E70-403E-89A8-CB34A3AFB46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B1BE8C78-859B-4270-AA59-4646133525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9AB29EF6-A639-4284-A90B-2E47C2DBA58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C2061E30-710B-42FB-B214-827CB534EA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33B64B94-B32C-4A66-A251-03BB3844001A}"/>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3263F586-E743-4A6C-9604-6DE0A9D953DB}"/>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813C2CB6-95B6-400B-B880-4F372D3B79C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3FE80DC7-0F6C-46FD-83FD-EB6B4A1E0CC6}"/>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B91801AB-8598-4302-8A23-130293E53BB5}"/>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1D994274-E8B0-48FD-BAAB-FBDE15B01469}"/>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DADC38FE-052A-47AB-9A5D-AB473BE66799}"/>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1BE130B6-D50D-4058-8E76-F8206E5EEE9D}"/>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C3EADD83-68D5-4EAC-AB7A-66A93B318E96}"/>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C5AB454-4526-41C9-93E4-06830DAF4465}"/>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0A0EF67-9027-440A-B725-5A92AA3C84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3E6B4ED-3042-451C-BB85-07361FE308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DF52FFA-B187-46F5-868E-0F5FD10092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29B1EF1-3445-4E47-9FA9-F8E43F1322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7A3F23B-D880-4887-80E9-35CC2016CC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156573</xdr:rowOff>
    </xdr:from>
    <xdr:to>
      <xdr:col>24</xdr:col>
      <xdr:colOff>114300</xdr:colOff>
      <xdr:row>57</xdr:row>
      <xdr:rowOff>86723</xdr:rowOff>
    </xdr:to>
    <xdr:sp macro="" textlink="">
      <xdr:nvSpPr>
        <xdr:cNvPr id="178" name="楕円 177">
          <a:extLst>
            <a:ext uri="{FF2B5EF4-FFF2-40B4-BE49-F238E27FC236}">
              <a16:creationId xmlns:a16="http://schemas.microsoft.com/office/drawing/2014/main" id="{B4265F28-C24B-4DB9-B24C-860B36099CB9}"/>
            </a:ext>
          </a:extLst>
        </xdr:cNvPr>
        <xdr:cNvSpPr/>
      </xdr:nvSpPr>
      <xdr:spPr>
        <a:xfrm>
          <a:off x="45847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8000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69D72E35-9513-45B2-A4CD-384A8F04CBF3}"/>
            </a:ext>
          </a:extLst>
        </xdr:cNvPr>
        <xdr:cNvSpPr txBox="1"/>
      </xdr:nvSpPr>
      <xdr:spPr>
        <a:xfrm>
          <a:off x="4673600" y="960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80" name="楕円 179">
          <a:extLst>
            <a:ext uri="{FF2B5EF4-FFF2-40B4-BE49-F238E27FC236}">
              <a16:creationId xmlns:a16="http://schemas.microsoft.com/office/drawing/2014/main" id="{D725D408-23AB-4C84-9B78-D602EA02188C}"/>
            </a:ext>
          </a:extLst>
        </xdr:cNvPr>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35923</xdr:rowOff>
    </xdr:from>
    <xdr:to>
      <xdr:col>24</xdr:col>
      <xdr:colOff>63500</xdr:colOff>
      <xdr:row>57</xdr:row>
      <xdr:rowOff>58783</xdr:rowOff>
    </xdr:to>
    <xdr:cxnSp macro="">
      <xdr:nvCxnSpPr>
        <xdr:cNvPr id="181" name="直線コネクタ 180">
          <a:extLst>
            <a:ext uri="{FF2B5EF4-FFF2-40B4-BE49-F238E27FC236}">
              <a16:creationId xmlns:a16="http://schemas.microsoft.com/office/drawing/2014/main" id="{E8F61ACD-1A7D-4BBD-86E7-BB8DD2632A52}"/>
            </a:ext>
          </a:extLst>
        </xdr:cNvPr>
        <xdr:cNvCxnSpPr/>
      </xdr:nvCxnSpPr>
      <xdr:spPr>
        <a:xfrm flipV="1">
          <a:off x="3797300" y="980857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82" name="楕円 181">
          <a:extLst>
            <a:ext uri="{FF2B5EF4-FFF2-40B4-BE49-F238E27FC236}">
              <a16:creationId xmlns:a16="http://schemas.microsoft.com/office/drawing/2014/main" id="{1E984FFD-AD68-4BD1-A0AC-383F3408B823}"/>
            </a:ext>
          </a:extLst>
        </xdr:cNvPr>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58783</xdr:rowOff>
    </xdr:from>
    <xdr:to>
      <xdr:col>19</xdr:col>
      <xdr:colOff>177800</xdr:colOff>
      <xdr:row>57</xdr:row>
      <xdr:rowOff>80010</xdr:rowOff>
    </xdr:to>
    <xdr:cxnSp macro="">
      <xdr:nvCxnSpPr>
        <xdr:cNvPr id="183" name="直線コネクタ 182">
          <a:extLst>
            <a:ext uri="{FF2B5EF4-FFF2-40B4-BE49-F238E27FC236}">
              <a16:creationId xmlns:a16="http://schemas.microsoft.com/office/drawing/2014/main" id="{6C5846C4-6CC0-493C-8F17-9A56347317AF}"/>
            </a:ext>
          </a:extLst>
        </xdr:cNvPr>
        <xdr:cNvCxnSpPr/>
      </xdr:nvCxnSpPr>
      <xdr:spPr>
        <a:xfrm flipV="1">
          <a:off x="2908300" y="98314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50437</xdr:rowOff>
    </xdr:from>
    <xdr:to>
      <xdr:col>10</xdr:col>
      <xdr:colOff>165100</xdr:colOff>
      <xdr:row>57</xdr:row>
      <xdr:rowOff>152037</xdr:rowOff>
    </xdr:to>
    <xdr:sp macro="" textlink="">
      <xdr:nvSpPr>
        <xdr:cNvPr id="184" name="楕円 183">
          <a:extLst>
            <a:ext uri="{FF2B5EF4-FFF2-40B4-BE49-F238E27FC236}">
              <a16:creationId xmlns:a16="http://schemas.microsoft.com/office/drawing/2014/main" id="{74D34741-4C5B-4B64-B1FB-988FB00077F0}"/>
            </a:ext>
          </a:extLst>
        </xdr:cNvPr>
        <xdr:cNvSpPr/>
      </xdr:nvSpPr>
      <xdr:spPr>
        <a:xfrm>
          <a:off x="1968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57</xdr:row>
      <xdr:rowOff>101237</xdr:rowOff>
    </xdr:to>
    <xdr:cxnSp macro="">
      <xdr:nvCxnSpPr>
        <xdr:cNvPr id="185" name="直線コネクタ 184">
          <a:extLst>
            <a:ext uri="{FF2B5EF4-FFF2-40B4-BE49-F238E27FC236}">
              <a16:creationId xmlns:a16="http://schemas.microsoft.com/office/drawing/2014/main" id="{4D5BC3B0-4934-465A-9BFC-EA73D796E108}"/>
            </a:ext>
          </a:extLst>
        </xdr:cNvPr>
        <xdr:cNvCxnSpPr/>
      </xdr:nvCxnSpPr>
      <xdr:spPr>
        <a:xfrm flipV="1">
          <a:off x="2019300" y="98526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455124D3-0C9B-439A-A3FF-2CA65B4ECACE}"/>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9CECF10-DABE-40D4-BD2B-4D171EDB2224}"/>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E55584B4-C0E2-479F-9CB0-F705F880F746}"/>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3F57FC82-4D8D-4533-AC90-16E0C42EC647}"/>
            </a:ext>
          </a:extLst>
        </xdr:cNvPr>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6E5D6363-CDBC-4EAB-B84B-B4AC7160F39A}"/>
            </a:ext>
          </a:extLst>
        </xdr:cNvPr>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168564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61A18585-F1CC-4A66-927C-3F2145109DB3}"/>
            </a:ext>
          </a:extLst>
        </xdr:cNvPr>
        <xdr:cNvSpPr txBox="1"/>
      </xdr:nvSpPr>
      <xdr:spPr>
        <a:xfrm>
          <a:off x="1816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E7C8D32B-7076-450A-8928-96013A036C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AF53885-BA51-40DD-8D3A-7B4FC79EA1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F738735-85E4-4748-A39B-AB95DCBA6F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3034893-C956-446E-ABC1-2423983133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42EAE956-2027-480F-B8BC-2E6EC3FD9F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92BC1C03-9322-432D-A38D-1AA61D4094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BB31A2-9C45-4611-8601-81B2C006B3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5198ED3E-2AEE-4856-BA36-890CC140FB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8FDAEF5B-FF44-4346-8BD2-C34236082B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AE5F0617-7C49-498E-BD4E-15EF80F467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5EDE67E9-B3FD-47A7-B266-89F893E156D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9C77F502-B32C-4D8B-A926-C2A8165AF05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4EA9321E-4F10-42F4-9BB3-9A36B955535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C540B000-D83A-4788-B73C-CE23FAEB29F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10D33AFD-61D9-436F-ABE0-635850C5371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199DFFE1-B2CC-4485-B284-9DB4D6175CA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4C3ACC61-97F6-4CAE-B080-D5C4AD78903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EB2C329F-8EE8-4601-A865-B1DE91525FA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F43D8A2-EE0A-4097-9F30-95DE949C70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E48746C9-24B0-4031-A27A-C4F0CFDF513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36BD032-6D38-4A3D-BE08-E6ADD664FB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4322FD54-FBE6-4C06-8E5E-F82EE9C602E2}"/>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E56867C1-36CA-4AF0-B353-BA8AE993E99A}"/>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D7CBFD8A-FC77-4C63-8D86-8FCD65A18F4E}"/>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5A85ACCF-FD00-4127-9C1C-44746FC69449}"/>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F7405BA5-B2F9-4423-BEA3-4EDB4094CE1B}"/>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CFE0E04B-918C-48EE-9850-A376AFC39189}"/>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2F16796-48F6-4DB7-9DE0-5819052BB171}"/>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134F1AB6-7B7F-4552-8195-3F13582121C5}"/>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38C0FC3E-2972-48D0-A837-5AA6C2551275}"/>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F659167-1AB8-4C53-A03E-DF78A190392E}"/>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3008318-CB04-4400-8BDF-8F3096C71F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D47CC5E-09C5-4613-885F-4CE8EC968B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6DA7403-15A1-48CA-B3F7-4E439516D7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B6F5C84-EB25-40F6-A065-C524BC6D36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FCD8F71-7893-4F1F-BF12-F3343E0D26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64393</xdr:rowOff>
    </xdr:from>
    <xdr:to>
      <xdr:col>55</xdr:col>
      <xdr:colOff>50800</xdr:colOff>
      <xdr:row>62</xdr:row>
      <xdr:rowOff>165993</xdr:rowOff>
    </xdr:to>
    <xdr:sp macro="" textlink="">
      <xdr:nvSpPr>
        <xdr:cNvPr id="228" name="楕円 227">
          <a:extLst>
            <a:ext uri="{FF2B5EF4-FFF2-40B4-BE49-F238E27FC236}">
              <a16:creationId xmlns:a16="http://schemas.microsoft.com/office/drawing/2014/main" id="{46FC5E2A-D2DA-40F0-81EF-A2C99A953526}"/>
            </a:ext>
          </a:extLst>
        </xdr:cNvPr>
        <xdr:cNvSpPr/>
      </xdr:nvSpPr>
      <xdr:spPr>
        <a:xfrm>
          <a:off x="10426700" y="106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42820</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D24CB61C-349F-47B6-B28B-7A4D1E0C122A}"/>
            </a:ext>
          </a:extLst>
        </xdr:cNvPr>
        <xdr:cNvSpPr txBox="1"/>
      </xdr:nvSpPr>
      <xdr:spPr>
        <a:xfrm>
          <a:off x="10515600" y="1067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62210</xdr:rowOff>
    </xdr:from>
    <xdr:to>
      <xdr:col>50</xdr:col>
      <xdr:colOff>165100</xdr:colOff>
      <xdr:row>62</xdr:row>
      <xdr:rowOff>163810</xdr:rowOff>
    </xdr:to>
    <xdr:sp macro="" textlink="">
      <xdr:nvSpPr>
        <xdr:cNvPr id="230" name="楕円 229">
          <a:extLst>
            <a:ext uri="{FF2B5EF4-FFF2-40B4-BE49-F238E27FC236}">
              <a16:creationId xmlns:a16="http://schemas.microsoft.com/office/drawing/2014/main" id="{ED58790E-B57E-4ADA-AA51-2D23EB81AC2C}"/>
            </a:ext>
          </a:extLst>
        </xdr:cNvPr>
        <xdr:cNvSpPr/>
      </xdr:nvSpPr>
      <xdr:spPr>
        <a:xfrm>
          <a:off x="9588500" y="106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113010</xdr:rowOff>
    </xdr:from>
    <xdr:to>
      <xdr:col>55</xdr:col>
      <xdr:colOff>0</xdr:colOff>
      <xdr:row>62</xdr:row>
      <xdr:rowOff>115193</xdr:rowOff>
    </xdr:to>
    <xdr:cxnSp macro="">
      <xdr:nvCxnSpPr>
        <xdr:cNvPr id="231" name="直線コネクタ 230">
          <a:extLst>
            <a:ext uri="{FF2B5EF4-FFF2-40B4-BE49-F238E27FC236}">
              <a16:creationId xmlns:a16="http://schemas.microsoft.com/office/drawing/2014/main" id="{FCA0B4D9-1F19-4BEC-966C-823387631F5A}"/>
            </a:ext>
          </a:extLst>
        </xdr:cNvPr>
        <xdr:cNvCxnSpPr/>
      </xdr:nvCxnSpPr>
      <xdr:spPr>
        <a:xfrm>
          <a:off x="9639300" y="10742910"/>
          <a:ext cx="8382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120424</xdr:rowOff>
    </xdr:from>
    <xdr:to>
      <xdr:col>46</xdr:col>
      <xdr:colOff>38100</xdr:colOff>
      <xdr:row>64</xdr:row>
      <xdr:rowOff>50574</xdr:rowOff>
    </xdr:to>
    <xdr:sp macro="" textlink="">
      <xdr:nvSpPr>
        <xdr:cNvPr id="232" name="楕円 231">
          <a:extLst>
            <a:ext uri="{FF2B5EF4-FFF2-40B4-BE49-F238E27FC236}">
              <a16:creationId xmlns:a16="http://schemas.microsoft.com/office/drawing/2014/main" id="{AAC8C5D2-0481-43A0-AC7B-2412C8F5F9E6}"/>
            </a:ext>
          </a:extLst>
        </xdr:cNvPr>
        <xdr:cNvSpPr/>
      </xdr:nvSpPr>
      <xdr:spPr>
        <a:xfrm>
          <a:off x="8699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113010</xdr:rowOff>
    </xdr:from>
    <xdr:to>
      <xdr:col>50</xdr:col>
      <xdr:colOff>114300</xdr:colOff>
      <xdr:row>63</xdr:row>
      <xdr:rowOff>171224</xdr:rowOff>
    </xdr:to>
    <xdr:cxnSp macro="">
      <xdr:nvCxnSpPr>
        <xdr:cNvPr id="233" name="直線コネクタ 232">
          <a:extLst>
            <a:ext uri="{FF2B5EF4-FFF2-40B4-BE49-F238E27FC236}">
              <a16:creationId xmlns:a16="http://schemas.microsoft.com/office/drawing/2014/main" id="{EBB6B1E4-D547-4272-A4A0-01C27FEA6003}"/>
            </a:ext>
          </a:extLst>
        </xdr:cNvPr>
        <xdr:cNvCxnSpPr/>
      </xdr:nvCxnSpPr>
      <xdr:spPr>
        <a:xfrm flipV="1">
          <a:off x="8750300" y="10742910"/>
          <a:ext cx="889000" cy="2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72572</xdr:rowOff>
    </xdr:from>
    <xdr:to>
      <xdr:col>41</xdr:col>
      <xdr:colOff>101600</xdr:colOff>
      <xdr:row>63</xdr:row>
      <xdr:rowOff>2722</xdr:rowOff>
    </xdr:to>
    <xdr:sp macro="" textlink="">
      <xdr:nvSpPr>
        <xdr:cNvPr id="234" name="楕円 233">
          <a:extLst>
            <a:ext uri="{FF2B5EF4-FFF2-40B4-BE49-F238E27FC236}">
              <a16:creationId xmlns:a16="http://schemas.microsoft.com/office/drawing/2014/main" id="{FB403614-36B1-462D-B2A0-67E85BCF03ED}"/>
            </a:ext>
          </a:extLst>
        </xdr:cNvPr>
        <xdr:cNvSpPr/>
      </xdr:nvSpPr>
      <xdr:spPr>
        <a:xfrm>
          <a:off x="7810500" y="107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123372</xdr:rowOff>
    </xdr:from>
    <xdr:to>
      <xdr:col>45</xdr:col>
      <xdr:colOff>177800</xdr:colOff>
      <xdr:row>63</xdr:row>
      <xdr:rowOff>171224</xdr:rowOff>
    </xdr:to>
    <xdr:cxnSp macro="">
      <xdr:nvCxnSpPr>
        <xdr:cNvPr id="235" name="直線コネクタ 234">
          <a:extLst>
            <a:ext uri="{FF2B5EF4-FFF2-40B4-BE49-F238E27FC236}">
              <a16:creationId xmlns:a16="http://schemas.microsoft.com/office/drawing/2014/main" id="{DD4AC6FD-D0A6-4E7D-A611-290F3BEAE6E8}"/>
            </a:ext>
          </a:extLst>
        </xdr:cNvPr>
        <xdr:cNvCxnSpPr/>
      </xdr:nvCxnSpPr>
      <xdr:spPr>
        <a:xfrm>
          <a:off x="7861300" y="10753272"/>
          <a:ext cx="889000" cy="2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5E80579-7183-421D-8F85-FF53654E1A11}"/>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D4FA8F2E-C88F-48E9-94E1-7E8C03D8F9F8}"/>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FD761119-A653-4C5F-B424-472724B65AB2}"/>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154937</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5AFB70EB-1FD4-4753-9BBE-1D5BC74AE887}"/>
            </a:ext>
          </a:extLst>
        </xdr:cNvPr>
        <xdr:cNvSpPr txBox="1"/>
      </xdr:nvSpPr>
      <xdr:spPr>
        <a:xfrm>
          <a:off x="9281505" y="10784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41701</xdr:rowOff>
    </xdr:from>
    <xdr:ext cx="378565" cy="259045"/>
    <xdr:sp macro="" textlink="">
      <xdr:nvSpPr>
        <xdr:cNvPr id="240" name="n_2mainValue【橋りょう・トンネル】&#10;一人当たり有形固定資産（償却資産）額">
          <a:extLst>
            <a:ext uri="{FF2B5EF4-FFF2-40B4-BE49-F238E27FC236}">
              <a16:creationId xmlns:a16="http://schemas.microsoft.com/office/drawing/2014/main" id="{345ABDA6-1A73-45E7-B3F0-E02DC329635C}"/>
            </a:ext>
          </a:extLst>
        </xdr:cNvPr>
        <xdr:cNvSpPr txBox="1"/>
      </xdr:nvSpPr>
      <xdr:spPr>
        <a:xfrm>
          <a:off x="8561017" y="11014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19249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F20FFE4F-916C-42EE-94E9-1AE4E3AB7C78}"/>
            </a:ext>
          </a:extLst>
        </xdr:cNvPr>
        <xdr:cNvSpPr txBox="1"/>
      </xdr:nvSpPr>
      <xdr:spPr>
        <a:xfrm>
          <a:off x="7561795" y="1047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8299496A-5B94-40AC-BC98-4EA967ECAF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39B595DB-6AD7-4866-9459-87E5A133C3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75AFE3D2-545D-460B-8611-B56F0C13BE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84F7A9BA-E377-4573-B5F0-9BCCE2BE27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2C9A6354-1FC7-4912-944E-1C21442106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84D92B7F-C622-4DD1-A71A-0F822DCCCF8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7AACF53A-731B-4669-8695-984BB4F95C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EBEE0D67-C5E0-4F39-BDAE-E45F3B016E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8025018A-2235-4DB3-A9AD-3941A3FEF9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3DED6479-9CE3-47A0-8835-6E83011F77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C5228999-95EE-484B-B0ED-BA55797D177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5494777-E95C-4483-A0AC-66813EA1B31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D92683F8-2887-488F-9B4C-006D850A9D1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8C6727FA-576D-4DAB-8E51-00848451197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13C879DA-2DD7-4312-B46F-FC7D9EAA6A3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DD1A8D1C-EA5A-4659-B100-F2E2DE1EC7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CE57C671-B7B5-4547-8FC3-96025C0B19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4A8363E9-81AE-4AF3-A6DC-17D6497AF6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30CA4BA-B4ED-4D93-ABD5-990CC2B954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B647DD50-C0CD-4C85-8978-1E1F78FF319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8D1E3284-40F4-4F66-88C5-51388E9D008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ACF2FC2-91AC-470E-A1E5-588B934BC6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C7E741C-C665-4BF6-A5E3-1F60FDB024C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CCB8419-7C0D-48C9-9195-D12E4EC6FD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3A63B62B-1D60-47FA-96B6-9BE85C0CFA2C}"/>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7527948C-AC19-4197-938F-D62A651283BF}"/>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88B3106C-1744-47EE-88F8-DB87C95FE71A}"/>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A0FF0A18-2F55-4AAA-8808-E631E14FD38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7D76F347-C955-4BB9-B02A-452E23E1157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340677C9-D9F9-4769-A0B7-7CDAF728D4C3}"/>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63CED35F-4E6A-4A41-8BB5-45504A1553E1}"/>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F373B068-6795-4A92-9C30-7BB7F76DE9F5}"/>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5DECFB4-E30C-4597-BA16-BA78A8DC6F1C}"/>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299AB136-82AB-4783-B857-CB8552D1506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A8F35CC-A746-4BA1-BAD3-C87A9DA88F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7F62154-3B88-4A5E-BEFC-09A12388A4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B29648A-55C0-41FE-902E-2432B779A4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E557250-23A6-4FB7-9E0D-67715FA2EA6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6FF1C50-5D55-46A8-AF90-0227901D00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281" name="楕円 280">
          <a:extLst>
            <a:ext uri="{FF2B5EF4-FFF2-40B4-BE49-F238E27FC236}">
              <a16:creationId xmlns:a16="http://schemas.microsoft.com/office/drawing/2014/main" id="{B5B4886B-6738-43A9-9740-BD458FFACBC4}"/>
            </a:ext>
          </a:extLst>
        </xdr:cNvPr>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AA1A1034-FEC4-40C4-AAC1-374617A02B17}"/>
            </a:ext>
          </a:extLst>
        </xdr:cNvPr>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168275</xdr:rowOff>
    </xdr:from>
    <xdr:to>
      <xdr:col>20</xdr:col>
      <xdr:colOff>38100</xdr:colOff>
      <xdr:row>85</xdr:row>
      <xdr:rowOff>98425</xdr:rowOff>
    </xdr:to>
    <xdr:sp macro="" textlink="">
      <xdr:nvSpPr>
        <xdr:cNvPr id="283" name="楕円 282">
          <a:extLst>
            <a:ext uri="{FF2B5EF4-FFF2-40B4-BE49-F238E27FC236}">
              <a16:creationId xmlns:a16="http://schemas.microsoft.com/office/drawing/2014/main" id="{141C0B3B-715F-400C-9127-3E9D380F84E8}"/>
            </a:ext>
          </a:extLst>
        </xdr:cNvPr>
        <xdr:cNvSpPr/>
      </xdr:nvSpPr>
      <xdr:spPr>
        <a:xfrm>
          <a:off x="3746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85</xdr:row>
      <xdr:rowOff>47625</xdr:rowOff>
    </xdr:to>
    <xdr:cxnSp macro="">
      <xdr:nvCxnSpPr>
        <xdr:cNvPr id="284" name="直線コネクタ 283">
          <a:extLst>
            <a:ext uri="{FF2B5EF4-FFF2-40B4-BE49-F238E27FC236}">
              <a16:creationId xmlns:a16="http://schemas.microsoft.com/office/drawing/2014/main" id="{F6C6F230-624B-4F7B-95C1-A2329BB235DF}"/>
            </a:ext>
          </a:extLst>
        </xdr:cNvPr>
        <xdr:cNvCxnSpPr/>
      </xdr:nvCxnSpPr>
      <xdr:spPr>
        <a:xfrm flipV="1">
          <a:off x="3797300" y="14493239"/>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38736</xdr:rowOff>
    </xdr:from>
    <xdr:to>
      <xdr:col>15</xdr:col>
      <xdr:colOff>101600</xdr:colOff>
      <xdr:row>85</xdr:row>
      <xdr:rowOff>140336</xdr:rowOff>
    </xdr:to>
    <xdr:sp macro="" textlink="">
      <xdr:nvSpPr>
        <xdr:cNvPr id="285" name="楕円 284">
          <a:extLst>
            <a:ext uri="{FF2B5EF4-FFF2-40B4-BE49-F238E27FC236}">
              <a16:creationId xmlns:a16="http://schemas.microsoft.com/office/drawing/2014/main" id="{1FEEA33F-3B25-484F-ACD6-9F937E8A00BA}"/>
            </a:ext>
          </a:extLst>
        </xdr:cNvPr>
        <xdr:cNvSpPr/>
      </xdr:nvSpPr>
      <xdr:spPr>
        <a:xfrm>
          <a:off x="2857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47625</xdr:rowOff>
    </xdr:from>
    <xdr:to>
      <xdr:col>19</xdr:col>
      <xdr:colOff>177800</xdr:colOff>
      <xdr:row>85</xdr:row>
      <xdr:rowOff>89536</xdr:rowOff>
    </xdr:to>
    <xdr:cxnSp macro="">
      <xdr:nvCxnSpPr>
        <xdr:cNvPr id="286" name="直線コネクタ 285">
          <a:extLst>
            <a:ext uri="{FF2B5EF4-FFF2-40B4-BE49-F238E27FC236}">
              <a16:creationId xmlns:a16="http://schemas.microsoft.com/office/drawing/2014/main" id="{177F100E-3052-435B-B9CB-3403CF31F0EB}"/>
            </a:ext>
          </a:extLst>
        </xdr:cNvPr>
        <xdr:cNvCxnSpPr/>
      </xdr:nvCxnSpPr>
      <xdr:spPr>
        <a:xfrm flipV="1">
          <a:off x="2908300" y="14620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88264</xdr:rowOff>
    </xdr:from>
    <xdr:to>
      <xdr:col>10</xdr:col>
      <xdr:colOff>165100</xdr:colOff>
      <xdr:row>85</xdr:row>
      <xdr:rowOff>18414</xdr:rowOff>
    </xdr:to>
    <xdr:sp macro="" textlink="">
      <xdr:nvSpPr>
        <xdr:cNvPr id="287" name="楕円 286">
          <a:extLst>
            <a:ext uri="{FF2B5EF4-FFF2-40B4-BE49-F238E27FC236}">
              <a16:creationId xmlns:a16="http://schemas.microsoft.com/office/drawing/2014/main" id="{9351B41F-0B90-43C6-A0B0-0733A103E098}"/>
            </a:ext>
          </a:extLst>
        </xdr:cNvPr>
        <xdr:cNvSpPr/>
      </xdr:nvSpPr>
      <xdr:spPr>
        <a:xfrm>
          <a:off x="196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85</xdr:row>
      <xdr:rowOff>89536</xdr:rowOff>
    </xdr:to>
    <xdr:cxnSp macro="">
      <xdr:nvCxnSpPr>
        <xdr:cNvPr id="288" name="直線コネクタ 287">
          <a:extLst>
            <a:ext uri="{FF2B5EF4-FFF2-40B4-BE49-F238E27FC236}">
              <a16:creationId xmlns:a16="http://schemas.microsoft.com/office/drawing/2014/main" id="{A9681175-6322-483C-A08D-297864DB5637}"/>
            </a:ext>
          </a:extLst>
        </xdr:cNvPr>
        <xdr:cNvCxnSpPr/>
      </xdr:nvCxnSpPr>
      <xdr:spPr>
        <a:xfrm>
          <a:off x="2019300" y="1454086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51A7BC4F-E365-4E54-9953-698666F43BA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A24A19B7-2818-4CBE-BE15-CFACBEF64CD4}"/>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id="{D30E65E7-EA6A-4257-9B05-E18B1382AEFB}"/>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89552</xdr:rowOff>
    </xdr:from>
    <xdr:ext cx="405111" cy="259045"/>
    <xdr:sp macro="" textlink="">
      <xdr:nvSpPr>
        <xdr:cNvPr id="292" name="n_1mainValue【公営住宅】&#10;有形固定資産減価償却率">
          <a:extLst>
            <a:ext uri="{FF2B5EF4-FFF2-40B4-BE49-F238E27FC236}">
              <a16:creationId xmlns:a16="http://schemas.microsoft.com/office/drawing/2014/main" id="{D943ADDB-9A36-46E9-B8CC-1F6C04B60C5C}"/>
            </a:ext>
          </a:extLst>
        </xdr:cNvPr>
        <xdr:cNvSpPr txBox="1"/>
      </xdr:nvSpPr>
      <xdr:spPr>
        <a:xfrm>
          <a:off x="35820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293" name="n_2mainValue【公営住宅】&#10;有形固定資産減価償却率">
          <a:extLst>
            <a:ext uri="{FF2B5EF4-FFF2-40B4-BE49-F238E27FC236}">
              <a16:creationId xmlns:a16="http://schemas.microsoft.com/office/drawing/2014/main" id="{26FEE992-0E3B-46DE-AF1A-F97F70A321C8}"/>
            </a:ext>
          </a:extLst>
        </xdr:cNvPr>
        <xdr:cNvSpPr txBox="1"/>
      </xdr:nvSpPr>
      <xdr:spPr>
        <a:xfrm>
          <a:off x="2705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9541</xdr:rowOff>
    </xdr:from>
    <xdr:ext cx="405111" cy="259045"/>
    <xdr:sp macro="" textlink="">
      <xdr:nvSpPr>
        <xdr:cNvPr id="294" name="n_3mainValue【公営住宅】&#10;有形固定資産減価償却率">
          <a:extLst>
            <a:ext uri="{FF2B5EF4-FFF2-40B4-BE49-F238E27FC236}">
              <a16:creationId xmlns:a16="http://schemas.microsoft.com/office/drawing/2014/main" id="{3D83D3EC-FF6F-4209-8E42-FD537C1CE8F4}"/>
            </a:ext>
          </a:extLst>
        </xdr:cNvPr>
        <xdr:cNvSpPr txBox="1"/>
      </xdr:nvSpPr>
      <xdr:spPr>
        <a:xfrm>
          <a:off x="1816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C3A35765-B8BD-4D40-8EA4-53E680C623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AD9E71B1-2240-4D00-9484-12CB12543E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EA479AF0-7D5E-482A-BBC1-A51E521BE4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FCFCEECA-8382-4E0B-83A7-8F190FB42B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73ACF05B-D337-4CDB-BB62-E2D1F70BB5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97068FF1-C147-4CE0-A2F8-9DE1A165C8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491F8F5-0F02-4AB4-A2CB-0B2060EDD9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71EBDAA-08DC-480E-A7C5-E0CAB84EC8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18A1874-1326-477D-A7E3-D6A138869F0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12F649FE-D2AC-4FF8-8592-EBA44CA59A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BF3D590F-86C1-4D15-966F-858802C9D1D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EACA944D-21CB-4691-B3AE-2563715A812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BE9CDA63-468E-442C-914B-17BBCC5AC0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877DACD6-3EC6-4BD6-981B-D524725CBA2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821F0197-5BDF-4A15-BA0C-518ADFC498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4CEB4FCF-1F24-49B2-A150-9CCD6716F65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AD5A7EDE-41D9-431E-AD28-ADA3AC3042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1DB37A31-D723-4A2B-AC83-9C76DE32EFB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C886B9A6-CFC1-4F22-9A97-CBB6B8357C1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E8D37F24-626B-4B23-937D-1C9A70490E7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DC377906-8E63-41C6-B356-A74F6DD487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F5272CB2-E45E-4ABB-AF63-9EB80084D59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302B4229-DDEA-44EA-AF4D-FC7A41A0C5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E2FCE9AD-879C-4860-A3BF-C03D853F9B1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A969E4B4-89C1-4E83-BA7F-00A93DAA438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BA70EFB3-4BAD-4DDA-9F87-FD5B7C8A402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FE667976-C2B0-49F9-85C8-125C0520D9C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E86F26DA-90D4-4DBE-8515-8042ADA28B2F}"/>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19BAA32D-6A38-4721-BA35-6AA18865F41F}"/>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9A53B3E7-F2A2-4902-8F6F-CB402C79A916}"/>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325D4DA2-05BA-41DA-9726-86C3F0A2E88E}"/>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B8907E8-8B7F-4F01-8D02-3C04FA41DCEC}"/>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4E360699-0697-4CAE-B8D4-349F3D82A0FE}"/>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FB1D699-CF90-41AD-9A01-835E33086F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0FB7684-BE93-40A0-B9FB-4268788376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6203766-CDE9-45FC-B96B-6F072B3446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3FD9F2-815D-4285-BD7A-8B023AC6B9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FC82767-8708-45EA-95C8-8FFD3C6D5A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166408</xdr:rowOff>
    </xdr:from>
    <xdr:to>
      <xdr:col>55</xdr:col>
      <xdr:colOff>50800</xdr:colOff>
      <xdr:row>86</xdr:row>
      <xdr:rowOff>96558</xdr:rowOff>
    </xdr:to>
    <xdr:sp macro="" textlink="">
      <xdr:nvSpPr>
        <xdr:cNvPr id="333" name="楕円 332">
          <a:extLst>
            <a:ext uri="{FF2B5EF4-FFF2-40B4-BE49-F238E27FC236}">
              <a16:creationId xmlns:a16="http://schemas.microsoft.com/office/drawing/2014/main" id="{9BB08852-152B-49C8-A0BB-93CE167A83C3}"/>
            </a:ext>
          </a:extLst>
        </xdr:cNvPr>
        <xdr:cNvSpPr/>
      </xdr:nvSpPr>
      <xdr:spPr>
        <a:xfrm>
          <a:off x="10426700" y="14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81335</xdr:rowOff>
    </xdr:from>
    <xdr:ext cx="469744" cy="259045"/>
    <xdr:sp macro="" textlink="">
      <xdr:nvSpPr>
        <xdr:cNvPr id="334" name="【公営住宅】&#10;一人当たり面積該当値テキスト">
          <a:extLst>
            <a:ext uri="{FF2B5EF4-FFF2-40B4-BE49-F238E27FC236}">
              <a16:creationId xmlns:a16="http://schemas.microsoft.com/office/drawing/2014/main" id="{43021CA7-7661-45A4-958C-9D5DF98F5F2D}"/>
            </a:ext>
          </a:extLst>
        </xdr:cNvPr>
        <xdr:cNvSpPr txBox="1"/>
      </xdr:nvSpPr>
      <xdr:spPr>
        <a:xfrm>
          <a:off x="10515600" y="1465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165760</xdr:rowOff>
    </xdr:from>
    <xdr:to>
      <xdr:col>50</xdr:col>
      <xdr:colOff>165100</xdr:colOff>
      <xdr:row>86</xdr:row>
      <xdr:rowOff>95910</xdr:rowOff>
    </xdr:to>
    <xdr:sp macro="" textlink="">
      <xdr:nvSpPr>
        <xdr:cNvPr id="335" name="楕円 334">
          <a:extLst>
            <a:ext uri="{FF2B5EF4-FFF2-40B4-BE49-F238E27FC236}">
              <a16:creationId xmlns:a16="http://schemas.microsoft.com/office/drawing/2014/main" id="{E0B9B359-53B3-460C-9F2F-37682C2CB8BF}"/>
            </a:ext>
          </a:extLst>
        </xdr:cNvPr>
        <xdr:cNvSpPr/>
      </xdr:nvSpPr>
      <xdr:spPr>
        <a:xfrm>
          <a:off x="9588500" y="14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45110</xdr:rowOff>
    </xdr:from>
    <xdr:to>
      <xdr:col>55</xdr:col>
      <xdr:colOff>0</xdr:colOff>
      <xdr:row>86</xdr:row>
      <xdr:rowOff>45758</xdr:rowOff>
    </xdr:to>
    <xdr:cxnSp macro="">
      <xdr:nvCxnSpPr>
        <xdr:cNvPr id="336" name="直線コネクタ 335">
          <a:extLst>
            <a:ext uri="{FF2B5EF4-FFF2-40B4-BE49-F238E27FC236}">
              <a16:creationId xmlns:a16="http://schemas.microsoft.com/office/drawing/2014/main" id="{7F688F03-3894-4A2B-90DD-51D8F84F21C1}"/>
            </a:ext>
          </a:extLst>
        </xdr:cNvPr>
        <xdr:cNvCxnSpPr/>
      </xdr:nvCxnSpPr>
      <xdr:spPr>
        <a:xfrm>
          <a:off x="9639300" y="14789810"/>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166866</xdr:rowOff>
    </xdr:from>
    <xdr:to>
      <xdr:col>46</xdr:col>
      <xdr:colOff>38100</xdr:colOff>
      <xdr:row>86</xdr:row>
      <xdr:rowOff>97016</xdr:rowOff>
    </xdr:to>
    <xdr:sp macro="" textlink="">
      <xdr:nvSpPr>
        <xdr:cNvPr id="337" name="楕円 336">
          <a:extLst>
            <a:ext uri="{FF2B5EF4-FFF2-40B4-BE49-F238E27FC236}">
              <a16:creationId xmlns:a16="http://schemas.microsoft.com/office/drawing/2014/main" id="{D7B93CBF-80A9-4750-9ACE-E527238C929D}"/>
            </a:ext>
          </a:extLst>
        </xdr:cNvPr>
        <xdr:cNvSpPr/>
      </xdr:nvSpPr>
      <xdr:spPr>
        <a:xfrm>
          <a:off x="8699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45110</xdr:rowOff>
    </xdr:from>
    <xdr:to>
      <xdr:col>50</xdr:col>
      <xdr:colOff>114300</xdr:colOff>
      <xdr:row>86</xdr:row>
      <xdr:rowOff>46216</xdr:rowOff>
    </xdr:to>
    <xdr:cxnSp macro="">
      <xdr:nvCxnSpPr>
        <xdr:cNvPr id="338" name="直線コネクタ 337">
          <a:extLst>
            <a:ext uri="{FF2B5EF4-FFF2-40B4-BE49-F238E27FC236}">
              <a16:creationId xmlns:a16="http://schemas.microsoft.com/office/drawing/2014/main" id="{6240AF61-E068-4EC7-AC7A-35A708FCC011}"/>
            </a:ext>
          </a:extLst>
        </xdr:cNvPr>
        <xdr:cNvCxnSpPr/>
      </xdr:nvCxnSpPr>
      <xdr:spPr>
        <a:xfrm flipV="1">
          <a:off x="8750300" y="14789810"/>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27991</xdr:rowOff>
    </xdr:from>
    <xdr:to>
      <xdr:col>41</xdr:col>
      <xdr:colOff>101600</xdr:colOff>
      <xdr:row>86</xdr:row>
      <xdr:rowOff>129591</xdr:rowOff>
    </xdr:to>
    <xdr:sp macro="" textlink="">
      <xdr:nvSpPr>
        <xdr:cNvPr id="339" name="楕円 338">
          <a:extLst>
            <a:ext uri="{FF2B5EF4-FFF2-40B4-BE49-F238E27FC236}">
              <a16:creationId xmlns:a16="http://schemas.microsoft.com/office/drawing/2014/main" id="{55A40A82-9225-4D6F-B6A6-0B40EA9A8D0C}"/>
            </a:ext>
          </a:extLst>
        </xdr:cNvPr>
        <xdr:cNvSpPr/>
      </xdr:nvSpPr>
      <xdr:spPr>
        <a:xfrm>
          <a:off x="7810500" y="14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46216</xdr:rowOff>
    </xdr:from>
    <xdr:to>
      <xdr:col>45</xdr:col>
      <xdr:colOff>177800</xdr:colOff>
      <xdr:row>86</xdr:row>
      <xdr:rowOff>78791</xdr:rowOff>
    </xdr:to>
    <xdr:cxnSp macro="">
      <xdr:nvCxnSpPr>
        <xdr:cNvPr id="340" name="直線コネクタ 339">
          <a:extLst>
            <a:ext uri="{FF2B5EF4-FFF2-40B4-BE49-F238E27FC236}">
              <a16:creationId xmlns:a16="http://schemas.microsoft.com/office/drawing/2014/main" id="{31FB6844-6059-45F6-A7A8-EBA4D0410752}"/>
            </a:ext>
          </a:extLst>
        </xdr:cNvPr>
        <xdr:cNvCxnSpPr/>
      </xdr:nvCxnSpPr>
      <xdr:spPr>
        <a:xfrm flipV="1">
          <a:off x="7861300" y="1479091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A11358AD-6CCB-4293-BE9E-2A966EE40FEC}"/>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7C63E06D-A771-4676-BB26-A5EA9AE4E1CE}"/>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51424F63-AA44-40B4-B718-35B2A04E9806}"/>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87037</xdr:rowOff>
    </xdr:from>
    <xdr:ext cx="469744" cy="259045"/>
    <xdr:sp macro="" textlink="">
      <xdr:nvSpPr>
        <xdr:cNvPr id="344" name="n_1mainValue【公営住宅】&#10;一人当たり面積">
          <a:extLst>
            <a:ext uri="{FF2B5EF4-FFF2-40B4-BE49-F238E27FC236}">
              <a16:creationId xmlns:a16="http://schemas.microsoft.com/office/drawing/2014/main" id="{C50B13BC-A786-44FB-8CED-E15E12A7AF46}"/>
            </a:ext>
          </a:extLst>
        </xdr:cNvPr>
        <xdr:cNvSpPr txBox="1"/>
      </xdr:nvSpPr>
      <xdr:spPr>
        <a:xfrm>
          <a:off x="9391727" y="148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88143</xdr:rowOff>
    </xdr:from>
    <xdr:ext cx="469744" cy="259045"/>
    <xdr:sp macro="" textlink="">
      <xdr:nvSpPr>
        <xdr:cNvPr id="345" name="n_2mainValue【公営住宅】&#10;一人当たり面積">
          <a:extLst>
            <a:ext uri="{FF2B5EF4-FFF2-40B4-BE49-F238E27FC236}">
              <a16:creationId xmlns:a16="http://schemas.microsoft.com/office/drawing/2014/main" id="{02769A71-7E83-48D1-95CF-56A2FED6C3FD}"/>
            </a:ext>
          </a:extLst>
        </xdr:cNvPr>
        <xdr:cNvSpPr txBox="1"/>
      </xdr:nvSpPr>
      <xdr:spPr>
        <a:xfrm>
          <a:off x="85154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120718</xdr:rowOff>
    </xdr:from>
    <xdr:ext cx="469744" cy="259045"/>
    <xdr:sp macro="" textlink="">
      <xdr:nvSpPr>
        <xdr:cNvPr id="346" name="n_3mainValue【公営住宅】&#10;一人当たり面積">
          <a:extLst>
            <a:ext uri="{FF2B5EF4-FFF2-40B4-BE49-F238E27FC236}">
              <a16:creationId xmlns:a16="http://schemas.microsoft.com/office/drawing/2014/main" id="{226DF6DB-E252-4A59-BE0E-45A02C310E43}"/>
            </a:ext>
          </a:extLst>
        </xdr:cNvPr>
        <xdr:cNvSpPr txBox="1"/>
      </xdr:nvSpPr>
      <xdr:spPr>
        <a:xfrm>
          <a:off x="7626427" y="1486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10315B84-AD92-41B3-BFBE-59DB7B0D6B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3A38E4D1-661F-43B6-8B9C-4D6FF950F1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E6CFEA8A-C8B1-454E-AC36-D4CC357867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54DF5756-4380-4E7E-9C74-AFB46FA469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179E9852-5512-440F-80C1-04C44BDEE4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C2C05104-674E-4ABF-818E-48B1B23AE6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2D5AD291-02B1-4278-90A1-60414E3D3A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14A68243-C64B-4113-A072-383E0593A82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5584E52F-39E7-4508-A970-44F9C1621A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71ACD781-42C8-4B8E-801D-7BD43B31DC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6AC73F4A-86C4-4806-AB67-ABBCA94712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5203EED6-49CB-4F88-8F20-121FE68845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674D5E18-9D47-413E-B661-A165C1F229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323C74D-8094-4CA2-A5E5-1006E78F851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CD6F9509-D74E-4341-AF50-8A996C5A5E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2D95DEC5-2F83-4BE8-83CE-AFD09437DE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04AB5E8-9F0A-410F-A08F-953437BC97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6366AB1C-BDAD-490F-B13F-3F1752EA98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58AE37AE-CD92-4B9A-BCB0-3C0CA03997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5AA1132-3802-45AC-B26C-21B5ACF940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848339F0-48B1-4F39-824F-47E787DAB2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A404FB36-AB83-4A6F-A737-D7762F3577E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9F096238-7443-474F-A874-BD49295291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3A2B48C4-ADA8-490B-BC2D-9334A09364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6B5DFCB2-584F-4126-9FFA-4F77BFC120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1F53F7E3-625C-485D-9410-8AAFA6D1D4A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AAB6E86B-8B1D-41DA-8B4B-F60CE34284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5E3244CA-0590-4D0E-8C28-17C61AC8C40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12D78179-7CE4-42C5-A5E8-F0C432EF6E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5F40B812-60B1-4225-AE48-98516031026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79BC2180-FAE5-4F6E-9784-984CF1AB791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FE87C8DD-A206-4A35-983C-F7246424A84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2AA8ABF5-217C-4E1A-9A24-F18F964C51F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C5C681E7-09D8-441C-86D1-7355835DD9B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D410CE7C-0C80-4237-B8AD-5F171CE427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C8E85F77-AAD2-4F27-BB07-8892BD09F81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FF91F9B6-75FE-4CB4-828B-1068F1F93E0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10575B73-DEBB-45B2-8A6C-BACA94B1E25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A2861AAD-9718-4F53-A42C-89C16747C6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59BB294F-A9AA-4E65-8477-84FA95570C5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260F2F48-97CB-4C78-B087-937375E304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4DBCC778-B3FB-4902-AE1A-06AEBB6B8725}"/>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3D9DF6F0-1BB0-466F-80BB-FFC04D8BFBE3}"/>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B43F3C2F-4F59-4CF1-B761-0600E652BA1D}"/>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8AE8617A-A076-4C7E-8FDC-B357BA271FB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F1EB7A8F-7872-436F-B778-1E850CBB0EC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5C006984-1C40-4097-A939-B444CD91606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DFFF4945-CCE3-4008-81FE-DB77FF92466D}"/>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F4E92FF1-0F6B-4207-8AFE-E37367FB5535}"/>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AACEA2E2-61FA-43FE-BE53-5A4C34FABB67}"/>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FDF8325E-E009-47D0-8792-78E8FD242EEC}"/>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FDC86375-C16F-46CC-A410-37FF1F04BF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C49638C-7937-47B6-B7D1-96F685BCCF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7877D128-E505-4FA5-978A-03FAE88651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EB3C6DF1-D99C-454C-9688-2EDFC037CA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591F162-5846-4B09-9953-C149FFD53C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3" name="楕円 402">
          <a:extLst>
            <a:ext uri="{FF2B5EF4-FFF2-40B4-BE49-F238E27FC236}">
              <a16:creationId xmlns:a16="http://schemas.microsoft.com/office/drawing/2014/main" id="{87096A38-EB0B-4205-BFFC-57696552E095}"/>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4" name="【認定こども園・幼稚園・保育所】&#10;有形固定資産減価償却率該当値テキスト">
          <a:extLst>
            <a:ext uri="{FF2B5EF4-FFF2-40B4-BE49-F238E27FC236}">
              <a16:creationId xmlns:a16="http://schemas.microsoft.com/office/drawing/2014/main" id="{EE754C7B-0FFB-44A4-B81D-BA7016BC7A6C}"/>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5" name="楕円 404">
          <a:extLst>
            <a:ext uri="{FF2B5EF4-FFF2-40B4-BE49-F238E27FC236}">
              <a16:creationId xmlns:a16="http://schemas.microsoft.com/office/drawing/2014/main" id="{B1C23CA6-0B3E-4A8C-A280-9A5BB62464C8}"/>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6" name="直線コネクタ 405">
          <a:extLst>
            <a:ext uri="{FF2B5EF4-FFF2-40B4-BE49-F238E27FC236}">
              <a16:creationId xmlns:a16="http://schemas.microsoft.com/office/drawing/2014/main" id="{28663097-2115-4155-84DD-6B3081B83EB4}"/>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72753</xdr:rowOff>
    </xdr:from>
    <xdr:to>
      <xdr:col>72</xdr:col>
      <xdr:colOff>38100</xdr:colOff>
      <xdr:row>38</xdr:row>
      <xdr:rowOff>2903</xdr:rowOff>
    </xdr:to>
    <xdr:sp macro="" textlink="">
      <xdr:nvSpPr>
        <xdr:cNvPr id="407" name="楕円 406">
          <a:extLst>
            <a:ext uri="{FF2B5EF4-FFF2-40B4-BE49-F238E27FC236}">
              <a16:creationId xmlns:a16="http://schemas.microsoft.com/office/drawing/2014/main" id="{B53E0A30-E1E0-492A-AEF0-4D3368FD37FF}"/>
            </a:ext>
          </a:extLst>
        </xdr:cNvPr>
        <xdr:cNvSpPr/>
      </xdr:nvSpPr>
      <xdr:spPr>
        <a:xfrm>
          <a:off x="13652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100166</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3DD1169B-9A4C-4CAA-A792-53581A681E2F}"/>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FAEC8844-9D5F-49AE-9548-0F1B444994E5}"/>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BC681A61-463D-4875-8D3A-0E034EBFC88E}"/>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1" name="n_1mainValue【認定こども園・幼稚園・保育所】&#10;有形固定資産減価償却率">
          <a:extLst>
            <a:ext uri="{FF2B5EF4-FFF2-40B4-BE49-F238E27FC236}">
              <a16:creationId xmlns:a16="http://schemas.microsoft.com/office/drawing/2014/main" id="{DBDCA2F9-55E3-423E-AC16-ED50C005043E}"/>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165480</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43475D5D-99B6-4DF6-96A6-AFCEFEAE97BF}"/>
            </a:ext>
          </a:extLst>
        </xdr:cNvPr>
        <xdr:cNvSpPr txBox="1"/>
      </xdr:nvSpPr>
      <xdr:spPr>
        <a:xfrm>
          <a:off x="13500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1BCA9149-F2BD-40F5-B46C-12945B4D80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C03364A7-2F0B-4787-AEC0-751A543CC7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B36872CC-885D-421F-8B6B-0A2E2720F8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7BFF5117-67B7-4381-82BC-672FCEAB2D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4AA34262-A9B5-424E-9C47-EC5A680EDC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AFB9D5BB-E1B6-4543-B201-E06F9AA784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AF9A4739-BB25-47CF-8594-CEA10D0917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566E72DB-7B9B-4D83-8247-1A2582F05E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FA8AF697-07DC-4067-9D92-4F566A4472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18F1E7A2-9317-4354-AD6A-57774793DB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a:extLst>
            <a:ext uri="{FF2B5EF4-FFF2-40B4-BE49-F238E27FC236}">
              <a16:creationId xmlns:a16="http://schemas.microsoft.com/office/drawing/2014/main" id="{378FAEA1-5A84-4B87-A4B4-8E01BF4B4A3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4" name="テキスト ボックス 423">
          <a:extLst>
            <a:ext uri="{FF2B5EF4-FFF2-40B4-BE49-F238E27FC236}">
              <a16:creationId xmlns:a16="http://schemas.microsoft.com/office/drawing/2014/main" id="{0059207A-D38B-4A4F-8807-FB30728A3FD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a:extLst>
            <a:ext uri="{FF2B5EF4-FFF2-40B4-BE49-F238E27FC236}">
              <a16:creationId xmlns:a16="http://schemas.microsoft.com/office/drawing/2014/main" id="{CAE28599-84F2-44B0-8A69-D7EEAA36B07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6" name="テキスト ボックス 425">
          <a:extLst>
            <a:ext uri="{FF2B5EF4-FFF2-40B4-BE49-F238E27FC236}">
              <a16:creationId xmlns:a16="http://schemas.microsoft.com/office/drawing/2014/main" id="{43EB4605-F33B-4D6A-B507-FA69ECA0298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a:extLst>
            <a:ext uri="{FF2B5EF4-FFF2-40B4-BE49-F238E27FC236}">
              <a16:creationId xmlns:a16="http://schemas.microsoft.com/office/drawing/2014/main" id="{9F1FBAAF-AEAE-4B8E-B85E-08DA1A100A7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8" name="テキスト ボックス 427">
          <a:extLst>
            <a:ext uri="{FF2B5EF4-FFF2-40B4-BE49-F238E27FC236}">
              <a16:creationId xmlns:a16="http://schemas.microsoft.com/office/drawing/2014/main" id="{D738ACE5-AB46-40B7-8CBB-6C9C8677E17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a:extLst>
            <a:ext uri="{FF2B5EF4-FFF2-40B4-BE49-F238E27FC236}">
              <a16:creationId xmlns:a16="http://schemas.microsoft.com/office/drawing/2014/main" id="{C99D60AE-2EE6-4312-9AEA-25D6F9EF970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0" name="テキスト ボックス 429">
          <a:extLst>
            <a:ext uri="{FF2B5EF4-FFF2-40B4-BE49-F238E27FC236}">
              <a16:creationId xmlns:a16="http://schemas.microsoft.com/office/drawing/2014/main" id="{4951AD26-3B21-4D3E-83AC-F062789CB76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a:extLst>
            <a:ext uri="{FF2B5EF4-FFF2-40B4-BE49-F238E27FC236}">
              <a16:creationId xmlns:a16="http://schemas.microsoft.com/office/drawing/2014/main" id="{E6432566-0262-456D-94BA-EF225FE9974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2" name="テキスト ボックス 431">
          <a:extLst>
            <a:ext uri="{FF2B5EF4-FFF2-40B4-BE49-F238E27FC236}">
              <a16:creationId xmlns:a16="http://schemas.microsoft.com/office/drawing/2014/main" id="{9C98F3E9-373C-4AB6-AAAE-CCB28931B62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a:extLst>
            <a:ext uri="{FF2B5EF4-FFF2-40B4-BE49-F238E27FC236}">
              <a16:creationId xmlns:a16="http://schemas.microsoft.com/office/drawing/2014/main" id="{C0AD29B3-109F-4738-9CCB-2DF36965BCD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4" name="テキスト ボックス 433">
          <a:extLst>
            <a:ext uri="{FF2B5EF4-FFF2-40B4-BE49-F238E27FC236}">
              <a16:creationId xmlns:a16="http://schemas.microsoft.com/office/drawing/2014/main" id="{8CCE5AC1-2AA5-4B95-8381-71231502C68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D8D989B1-F6CF-4E1F-A077-F3593E713B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6D87DE2C-AD99-4E54-8F29-5439D7D3D6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0C76EC2A-F710-4FC7-9185-5868D4F6CC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38" name="直線コネクタ 437">
          <a:extLst>
            <a:ext uri="{FF2B5EF4-FFF2-40B4-BE49-F238E27FC236}">
              <a16:creationId xmlns:a16="http://schemas.microsoft.com/office/drawing/2014/main" id="{85A36D6D-3A6C-4B65-9C03-B0C467949F1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F035F65D-3BCA-47C9-9F9D-A05EAF37B862}"/>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0" name="直線コネクタ 439">
          <a:extLst>
            <a:ext uri="{FF2B5EF4-FFF2-40B4-BE49-F238E27FC236}">
              <a16:creationId xmlns:a16="http://schemas.microsoft.com/office/drawing/2014/main" id="{8C63EE8A-BD70-4509-A24E-A89E89F5F6F4}"/>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02EDCF41-8984-4C3F-B432-3A4F3EBFAF88}"/>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2" name="直線コネクタ 441">
          <a:extLst>
            <a:ext uri="{FF2B5EF4-FFF2-40B4-BE49-F238E27FC236}">
              <a16:creationId xmlns:a16="http://schemas.microsoft.com/office/drawing/2014/main" id="{EBD541E3-0994-4ED0-B0EA-98B76C71953E}"/>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98A8E143-9E50-4093-AEFC-56981D68C77C}"/>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4" name="フローチャート: 判断 443">
          <a:extLst>
            <a:ext uri="{FF2B5EF4-FFF2-40B4-BE49-F238E27FC236}">
              <a16:creationId xmlns:a16="http://schemas.microsoft.com/office/drawing/2014/main" id="{14C0A176-A15A-403A-A938-7D966BBD6C5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5" name="フローチャート: 判断 444">
          <a:extLst>
            <a:ext uri="{FF2B5EF4-FFF2-40B4-BE49-F238E27FC236}">
              <a16:creationId xmlns:a16="http://schemas.microsoft.com/office/drawing/2014/main" id="{69A2CF7F-65F5-485C-8BB8-160D955029B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46" name="フローチャート: 判断 445">
          <a:extLst>
            <a:ext uri="{FF2B5EF4-FFF2-40B4-BE49-F238E27FC236}">
              <a16:creationId xmlns:a16="http://schemas.microsoft.com/office/drawing/2014/main" id="{5DFD5A71-7863-4568-A259-5BDC7FDA5CE2}"/>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47" name="フローチャート: 判断 446">
          <a:extLst>
            <a:ext uri="{FF2B5EF4-FFF2-40B4-BE49-F238E27FC236}">
              <a16:creationId xmlns:a16="http://schemas.microsoft.com/office/drawing/2014/main" id="{8E7AC98C-C3EC-42D6-843C-CC4E95FA7D17}"/>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7E38DD3F-3883-4C45-91B5-ECEBEBF61A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4757477-4D40-41AF-85AF-DF07569EBD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CEF0323-A8C8-4498-9B38-96450802B7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CA2F0C2A-04BA-4E59-B0EC-BDAB23FF48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870EB50-3FB3-4D0E-9262-769436A0BA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99967</xdr:rowOff>
    </xdr:from>
    <xdr:to>
      <xdr:col>116</xdr:col>
      <xdr:colOff>114300</xdr:colOff>
      <xdr:row>40</xdr:row>
      <xdr:rowOff>30117</xdr:rowOff>
    </xdr:to>
    <xdr:sp macro="" textlink="">
      <xdr:nvSpPr>
        <xdr:cNvPr id="453" name="楕円 452">
          <a:extLst>
            <a:ext uri="{FF2B5EF4-FFF2-40B4-BE49-F238E27FC236}">
              <a16:creationId xmlns:a16="http://schemas.microsoft.com/office/drawing/2014/main" id="{F2DD7D40-9F7F-48FE-AA70-E8F4E8BFF2FA}"/>
            </a:ext>
          </a:extLst>
        </xdr:cNvPr>
        <xdr:cNvSpPr/>
      </xdr:nvSpPr>
      <xdr:spPr>
        <a:xfrm>
          <a:off x="22110700" y="6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122844</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DC62D0E2-CF01-42F6-892A-CEBCFF95B360}"/>
            </a:ext>
          </a:extLst>
        </xdr:cNvPr>
        <xdr:cNvSpPr txBox="1"/>
      </xdr:nvSpPr>
      <xdr:spPr>
        <a:xfrm>
          <a:off x="22199600"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95613</xdr:rowOff>
    </xdr:from>
    <xdr:to>
      <xdr:col>112</xdr:col>
      <xdr:colOff>38100</xdr:colOff>
      <xdr:row>40</xdr:row>
      <xdr:rowOff>25763</xdr:rowOff>
    </xdr:to>
    <xdr:sp macro="" textlink="">
      <xdr:nvSpPr>
        <xdr:cNvPr id="455" name="楕円 454">
          <a:extLst>
            <a:ext uri="{FF2B5EF4-FFF2-40B4-BE49-F238E27FC236}">
              <a16:creationId xmlns:a16="http://schemas.microsoft.com/office/drawing/2014/main" id="{501866CC-4529-4A6B-872D-DCA47AA868C7}"/>
            </a:ext>
          </a:extLst>
        </xdr:cNvPr>
        <xdr:cNvSpPr/>
      </xdr:nvSpPr>
      <xdr:spPr>
        <a:xfrm>
          <a:off x="2127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146413</xdr:rowOff>
    </xdr:from>
    <xdr:to>
      <xdr:col>116</xdr:col>
      <xdr:colOff>63500</xdr:colOff>
      <xdr:row>39</xdr:row>
      <xdr:rowOff>150767</xdr:rowOff>
    </xdr:to>
    <xdr:cxnSp macro="">
      <xdr:nvCxnSpPr>
        <xdr:cNvPr id="456" name="直線コネクタ 455">
          <a:extLst>
            <a:ext uri="{FF2B5EF4-FFF2-40B4-BE49-F238E27FC236}">
              <a16:creationId xmlns:a16="http://schemas.microsoft.com/office/drawing/2014/main" id="{85479A5A-C0AC-4218-A0B3-6F497EFEDCD9}"/>
            </a:ext>
          </a:extLst>
        </xdr:cNvPr>
        <xdr:cNvCxnSpPr/>
      </xdr:nvCxnSpPr>
      <xdr:spPr>
        <a:xfrm>
          <a:off x="21323300" y="683296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102144</xdr:rowOff>
    </xdr:from>
    <xdr:to>
      <xdr:col>107</xdr:col>
      <xdr:colOff>101600</xdr:colOff>
      <xdr:row>40</xdr:row>
      <xdr:rowOff>32294</xdr:rowOff>
    </xdr:to>
    <xdr:sp macro="" textlink="">
      <xdr:nvSpPr>
        <xdr:cNvPr id="457" name="楕円 456">
          <a:extLst>
            <a:ext uri="{FF2B5EF4-FFF2-40B4-BE49-F238E27FC236}">
              <a16:creationId xmlns:a16="http://schemas.microsoft.com/office/drawing/2014/main" id="{99C04BCF-EC5B-477D-8CC2-A9ED1F2B69A3}"/>
            </a:ext>
          </a:extLst>
        </xdr:cNvPr>
        <xdr:cNvSpPr/>
      </xdr:nvSpPr>
      <xdr:spPr>
        <a:xfrm>
          <a:off x="2038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146413</xdr:rowOff>
    </xdr:from>
    <xdr:to>
      <xdr:col>111</xdr:col>
      <xdr:colOff>177800</xdr:colOff>
      <xdr:row>39</xdr:row>
      <xdr:rowOff>152944</xdr:rowOff>
    </xdr:to>
    <xdr:cxnSp macro="">
      <xdr:nvCxnSpPr>
        <xdr:cNvPr id="458" name="直線コネクタ 457">
          <a:extLst>
            <a:ext uri="{FF2B5EF4-FFF2-40B4-BE49-F238E27FC236}">
              <a16:creationId xmlns:a16="http://schemas.microsoft.com/office/drawing/2014/main" id="{EF17B908-C53B-4D55-A3D3-2ACF94246362}"/>
            </a:ext>
          </a:extLst>
        </xdr:cNvPr>
        <xdr:cNvCxnSpPr/>
      </xdr:nvCxnSpPr>
      <xdr:spPr>
        <a:xfrm flipV="1">
          <a:off x="20434300" y="683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59" name="楕円 458">
          <a:extLst>
            <a:ext uri="{FF2B5EF4-FFF2-40B4-BE49-F238E27FC236}">
              <a16:creationId xmlns:a16="http://schemas.microsoft.com/office/drawing/2014/main" id="{6912F451-0473-4193-B1EA-BD7DB46C586E}"/>
            </a:ext>
          </a:extLst>
        </xdr:cNvPr>
        <xdr:cNvSpPr/>
      </xdr:nvSpPr>
      <xdr:spPr>
        <a:xfrm>
          <a:off x="19494500" y="68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152944</xdr:rowOff>
    </xdr:from>
    <xdr:to>
      <xdr:col>107</xdr:col>
      <xdr:colOff>50800</xdr:colOff>
      <xdr:row>39</xdr:row>
      <xdr:rowOff>167096</xdr:rowOff>
    </xdr:to>
    <xdr:cxnSp macro="">
      <xdr:nvCxnSpPr>
        <xdr:cNvPr id="460" name="直線コネクタ 459">
          <a:extLst>
            <a:ext uri="{FF2B5EF4-FFF2-40B4-BE49-F238E27FC236}">
              <a16:creationId xmlns:a16="http://schemas.microsoft.com/office/drawing/2014/main" id="{F56D41E7-021C-4B1B-97D8-98DE802427EF}"/>
            </a:ext>
          </a:extLst>
        </xdr:cNvPr>
        <xdr:cNvCxnSpPr/>
      </xdr:nvCxnSpPr>
      <xdr:spPr>
        <a:xfrm flipV="1">
          <a:off x="19545300" y="683949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8E397F17-D2F5-4E3A-B2E9-9A222BEF9D9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A560A0A6-28E8-47EA-B5F8-99E8A3B0934B}"/>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F86AFB94-78D6-4683-ABB7-86E78C121A4C}"/>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42290</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B2DA0C83-A1D4-4360-9EBD-B2A9113E5A88}"/>
            </a:ext>
          </a:extLst>
        </xdr:cNvPr>
        <xdr:cNvSpPr txBox="1"/>
      </xdr:nvSpPr>
      <xdr:spPr>
        <a:xfrm>
          <a:off x="210757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EAE03019-B090-4F0C-A64A-4432EFB7250A}"/>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295DB594-B2A0-43A8-B4DE-79B1F4DDEE26}"/>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0E41C25A-F7E2-498A-AAD4-86ED37C56F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E96247EC-E963-45CA-89ED-991630DFE6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F11DFEDA-2603-4077-94D6-ADF8CC6FF5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66064587-00B9-46DA-A1C7-92864662BB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FE1E4DC4-B717-48F8-AE31-DD669355506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BA3D4C55-BA37-41C5-A286-DE10B4BBEB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3F02DF4C-128B-433F-8B67-CC2A7321E9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B818BF9F-A37E-4A5D-BAE2-C9EF65722D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EC5B3837-AE78-4BAE-9A00-6459FC01B2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1025E29A-20A7-4B68-AD0F-67758DE3C7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a:extLst>
            <a:ext uri="{FF2B5EF4-FFF2-40B4-BE49-F238E27FC236}">
              <a16:creationId xmlns:a16="http://schemas.microsoft.com/office/drawing/2014/main" id="{31FC7F21-12E5-42D2-A477-D49F3F9A978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8" name="テキスト ボックス 477">
          <a:extLst>
            <a:ext uri="{FF2B5EF4-FFF2-40B4-BE49-F238E27FC236}">
              <a16:creationId xmlns:a16="http://schemas.microsoft.com/office/drawing/2014/main" id="{5A598D2F-8B1F-4B50-BB66-85FD6B144E4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a:extLst>
            <a:ext uri="{FF2B5EF4-FFF2-40B4-BE49-F238E27FC236}">
              <a16:creationId xmlns:a16="http://schemas.microsoft.com/office/drawing/2014/main" id="{F1DEBF5A-587C-4BBD-AEA0-9E9309CFC8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a:extLst>
            <a:ext uri="{FF2B5EF4-FFF2-40B4-BE49-F238E27FC236}">
              <a16:creationId xmlns:a16="http://schemas.microsoft.com/office/drawing/2014/main" id="{9625BC87-9136-4B95-BA36-DD3C7A63A7F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a:extLst>
            <a:ext uri="{FF2B5EF4-FFF2-40B4-BE49-F238E27FC236}">
              <a16:creationId xmlns:a16="http://schemas.microsoft.com/office/drawing/2014/main" id="{B1F88817-FF10-4168-89D3-4F66AE2617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a:extLst>
            <a:ext uri="{FF2B5EF4-FFF2-40B4-BE49-F238E27FC236}">
              <a16:creationId xmlns:a16="http://schemas.microsoft.com/office/drawing/2014/main" id="{E6122AFE-891B-45AB-BB06-7E450E9D10E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a:extLst>
            <a:ext uri="{FF2B5EF4-FFF2-40B4-BE49-F238E27FC236}">
              <a16:creationId xmlns:a16="http://schemas.microsoft.com/office/drawing/2014/main" id="{7ACC2BF4-4E77-4608-BA8B-DF183B6181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a:extLst>
            <a:ext uri="{FF2B5EF4-FFF2-40B4-BE49-F238E27FC236}">
              <a16:creationId xmlns:a16="http://schemas.microsoft.com/office/drawing/2014/main" id="{7A7753ED-205A-45E2-8E79-55D86F2DAD3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a:extLst>
            <a:ext uri="{FF2B5EF4-FFF2-40B4-BE49-F238E27FC236}">
              <a16:creationId xmlns:a16="http://schemas.microsoft.com/office/drawing/2014/main" id="{56CB045A-F210-4F58-BBAA-03B515E7479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a:extLst>
            <a:ext uri="{FF2B5EF4-FFF2-40B4-BE49-F238E27FC236}">
              <a16:creationId xmlns:a16="http://schemas.microsoft.com/office/drawing/2014/main" id="{CA855A93-83FE-4466-AE7B-1C2ABA35C0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a:extLst>
            <a:ext uri="{FF2B5EF4-FFF2-40B4-BE49-F238E27FC236}">
              <a16:creationId xmlns:a16="http://schemas.microsoft.com/office/drawing/2014/main" id="{212365D5-8FCA-480D-AA1A-E554F9DAEC3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5263AD2D-9118-4790-9B35-34C7D23FD26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7BC2CFBF-8E42-4798-B12E-8661D3755D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FA6E3C17-5B73-4D3F-A173-89B66C16CF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BE509D0C-F433-4956-979E-67A9D33368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2" name="直線コネクタ 491">
          <a:extLst>
            <a:ext uri="{FF2B5EF4-FFF2-40B4-BE49-F238E27FC236}">
              <a16:creationId xmlns:a16="http://schemas.microsoft.com/office/drawing/2014/main" id="{5298494A-AA02-4D4F-AD62-87485D23F785}"/>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50001435-FACF-45B0-A3AC-A62AC1D6CA79}"/>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4" name="直線コネクタ 493">
          <a:extLst>
            <a:ext uri="{FF2B5EF4-FFF2-40B4-BE49-F238E27FC236}">
              <a16:creationId xmlns:a16="http://schemas.microsoft.com/office/drawing/2014/main" id="{8E1FE0DA-78A4-45E9-84A1-6D9711699C9D}"/>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5" name="【学校施設】&#10;有形固定資産減価償却率最大値テキスト">
          <a:extLst>
            <a:ext uri="{FF2B5EF4-FFF2-40B4-BE49-F238E27FC236}">
              <a16:creationId xmlns:a16="http://schemas.microsoft.com/office/drawing/2014/main" id="{68B2BF06-AF73-4688-810E-1D914CE08B9C}"/>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6" name="直線コネクタ 495">
          <a:extLst>
            <a:ext uri="{FF2B5EF4-FFF2-40B4-BE49-F238E27FC236}">
              <a16:creationId xmlns:a16="http://schemas.microsoft.com/office/drawing/2014/main" id="{A75229A5-3853-4E01-B0CE-4E1174AD556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4CCE4FCA-E32F-477C-888D-02FAA3E5E2A2}"/>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98" name="フローチャート: 判断 497">
          <a:extLst>
            <a:ext uri="{FF2B5EF4-FFF2-40B4-BE49-F238E27FC236}">
              <a16:creationId xmlns:a16="http://schemas.microsoft.com/office/drawing/2014/main" id="{F30A758B-0137-47AF-A815-CFD934EFA4E9}"/>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99" name="フローチャート: 判断 498">
          <a:extLst>
            <a:ext uri="{FF2B5EF4-FFF2-40B4-BE49-F238E27FC236}">
              <a16:creationId xmlns:a16="http://schemas.microsoft.com/office/drawing/2014/main" id="{EC7AEEB9-D8F1-46EA-AA11-E80F67AD8D0F}"/>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0" name="フローチャート: 判断 499">
          <a:extLst>
            <a:ext uri="{FF2B5EF4-FFF2-40B4-BE49-F238E27FC236}">
              <a16:creationId xmlns:a16="http://schemas.microsoft.com/office/drawing/2014/main" id="{19671657-AEA0-40A8-9D72-1D9A2245EB59}"/>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1" name="フローチャート: 判断 500">
          <a:extLst>
            <a:ext uri="{FF2B5EF4-FFF2-40B4-BE49-F238E27FC236}">
              <a16:creationId xmlns:a16="http://schemas.microsoft.com/office/drawing/2014/main" id="{7DD98126-1B17-4BF6-8B3D-05A5BEC82E64}"/>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DCD6445-9822-4C9C-BAA2-228A8E36F8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5D79AE0-E7B0-43C1-A0FA-C9FD7FB7A75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08C5823-9502-4B30-98AC-2BCD73B525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26C8541-7373-442B-9FD0-792676CE35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5CA148AD-69D2-438B-A054-ED2B95F469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507" name="楕円 506">
          <a:extLst>
            <a:ext uri="{FF2B5EF4-FFF2-40B4-BE49-F238E27FC236}">
              <a16:creationId xmlns:a16="http://schemas.microsoft.com/office/drawing/2014/main" id="{B3501E88-D774-4360-BD39-C1CF58B50291}"/>
            </a:ext>
          </a:extLst>
        </xdr:cNvPr>
        <xdr:cNvSpPr/>
      </xdr:nvSpPr>
      <xdr:spPr>
        <a:xfrm>
          <a:off x="16268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48458</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A0F833B0-5192-44D8-AAF9-7A72C34D1354}"/>
            </a:ext>
          </a:extLst>
        </xdr:cNvPr>
        <xdr:cNvSpPr txBox="1"/>
      </xdr:nvSpPr>
      <xdr:spPr>
        <a:xfrm>
          <a:off x="16357600"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09" name="楕円 508">
          <a:extLst>
            <a:ext uri="{FF2B5EF4-FFF2-40B4-BE49-F238E27FC236}">
              <a16:creationId xmlns:a16="http://schemas.microsoft.com/office/drawing/2014/main" id="{185FB475-05CE-4699-A622-D792E7CD403B}"/>
            </a:ext>
          </a:extLst>
        </xdr:cNvPr>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120831</xdr:rowOff>
    </xdr:from>
    <xdr:to>
      <xdr:col>85</xdr:col>
      <xdr:colOff>127000</xdr:colOff>
      <xdr:row>59</xdr:row>
      <xdr:rowOff>151856</xdr:rowOff>
    </xdr:to>
    <xdr:cxnSp macro="">
      <xdr:nvCxnSpPr>
        <xdr:cNvPr id="510" name="直線コネクタ 509">
          <a:extLst>
            <a:ext uri="{FF2B5EF4-FFF2-40B4-BE49-F238E27FC236}">
              <a16:creationId xmlns:a16="http://schemas.microsoft.com/office/drawing/2014/main" id="{85A22840-C0AC-4B33-8323-F60A284A570B}"/>
            </a:ext>
          </a:extLst>
        </xdr:cNvPr>
        <xdr:cNvCxnSpPr/>
      </xdr:nvCxnSpPr>
      <xdr:spPr>
        <a:xfrm flipV="1">
          <a:off x="15481300" y="102363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11" name="楕円 510">
          <a:extLst>
            <a:ext uri="{FF2B5EF4-FFF2-40B4-BE49-F238E27FC236}">
              <a16:creationId xmlns:a16="http://schemas.microsoft.com/office/drawing/2014/main" id="{723856AE-1769-4A27-B851-51CC1A365F76}"/>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19594</xdr:rowOff>
    </xdr:to>
    <xdr:cxnSp macro="">
      <xdr:nvCxnSpPr>
        <xdr:cNvPr id="512" name="直線コネクタ 511">
          <a:extLst>
            <a:ext uri="{FF2B5EF4-FFF2-40B4-BE49-F238E27FC236}">
              <a16:creationId xmlns:a16="http://schemas.microsoft.com/office/drawing/2014/main" id="{DB1E03D7-6CD7-42A0-95C4-91CD27F01CAC}"/>
            </a:ext>
          </a:extLst>
        </xdr:cNvPr>
        <xdr:cNvCxnSpPr/>
      </xdr:nvCxnSpPr>
      <xdr:spPr>
        <a:xfrm flipV="1">
          <a:off x="14592300" y="1026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513" name="楕円 512">
          <a:extLst>
            <a:ext uri="{FF2B5EF4-FFF2-40B4-BE49-F238E27FC236}">
              <a16:creationId xmlns:a16="http://schemas.microsoft.com/office/drawing/2014/main" id="{A8E5B99D-05A4-4207-8C9D-C6F3081F1653}"/>
            </a:ext>
          </a:extLst>
        </xdr:cNvPr>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60</xdr:row>
      <xdr:rowOff>19594</xdr:rowOff>
    </xdr:to>
    <xdr:cxnSp macro="">
      <xdr:nvCxnSpPr>
        <xdr:cNvPr id="514" name="直線コネクタ 513">
          <a:extLst>
            <a:ext uri="{FF2B5EF4-FFF2-40B4-BE49-F238E27FC236}">
              <a16:creationId xmlns:a16="http://schemas.microsoft.com/office/drawing/2014/main" id="{AB79BA7A-CA04-4F27-B67F-C9901B724A98}"/>
            </a:ext>
          </a:extLst>
        </xdr:cNvPr>
        <xdr:cNvCxnSpPr/>
      </xdr:nvCxnSpPr>
      <xdr:spPr>
        <a:xfrm>
          <a:off x="13703300" y="1011718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5" name="n_1aveValue【学校施設】&#10;有形固定資産減価償却率">
          <a:extLst>
            <a:ext uri="{FF2B5EF4-FFF2-40B4-BE49-F238E27FC236}">
              <a16:creationId xmlns:a16="http://schemas.microsoft.com/office/drawing/2014/main" id="{AF979126-CB5F-475B-8210-458BECE40745}"/>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6" name="n_2aveValue【学校施設】&#10;有形固定資産減価償却率">
          <a:extLst>
            <a:ext uri="{FF2B5EF4-FFF2-40B4-BE49-F238E27FC236}">
              <a16:creationId xmlns:a16="http://schemas.microsoft.com/office/drawing/2014/main" id="{59AD23EF-D2F1-4C6A-8081-75798263DC72}"/>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17" name="n_3aveValue【学校施設】&#10;有形固定資産減価償却率">
          <a:extLst>
            <a:ext uri="{FF2B5EF4-FFF2-40B4-BE49-F238E27FC236}">
              <a16:creationId xmlns:a16="http://schemas.microsoft.com/office/drawing/2014/main" id="{43E2251E-3550-4952-AA3A-47ACE3AAC195}"/>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518" name="n_1mainValue【学校施設】&#10;有形固定資産減価償却率">
          <a:extLst>
            <a:ext uri="{FF2B5EF4-FFF2-40B4-BE49-F238E27FC236}">
              <a16:creationId xmlns:a16="http://schemas.microsoft.com/office/drawing/2014/main" id="{DAED53E1-1887-450B-896B-B4208D945C20}"/>
            </a:ext>
          </a:extLst>
        </xdr:cNvPr>
        <xdr:cNvSpPr txBox="1"/>
      </xdr:nvSpPr>
      <xdr:spPr>
        <a:xfrm>
          <a:off x="15266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519" name="n_2mainValue【学校施設】&#10;有形固定資産減価償却率">
          <a:extLst>
            <a:ext uri="{FF2B5EF4-FFF2-40B4-BE49-F238E27FC236}">
              <a16:creationId xmlns:a16="http://schemas.microsoft.com/office/drawing/2014/main" id="{813324BB-7342-4A57-8732-8EE711BD30CC}"/>
            </a:ext>
          </a:extLst>
        </xdr:cNvPr>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520" name="n_3mainValue【学校施設】&#10;有形固定資産減価償却率">
          <a:extLst>
            <a:ext uri="{FF2B5EF4-FFF2-40B4-BE49-F238E27FC236}">
              <a16:creationId xmlns:a16="http://schemas.microsoft.com/office/drawing/2014/main" id="{FB2ECFD7-B6CC-4752-B36A-F9C750049B9B}"/>
            </a:ext>
          </a:extLst>
        </xdr:cNvPr>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DD333F0F-D283-418B-B130-906B76CC54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9CFC5C06-C053-4627-A1EE-532F4C0957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E198C571-9950-471E-892C-8337D4AD8A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B1463832-7A69-431E-8ADD-20B1058E9D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5CEB73E4-2D1C-4181-99EF-D122C15419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231B8F2-B71A-49AB-80F8-795B56B2AF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8A453DD-DC5A-44A3-A9FE-36FA0862F3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6C8DDCD3-A8EB-4A7A-A6FD-2DA4BA784B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10DB536E-713F-4D3A-A75A-42B9C04705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FE1BA86A-2229-4BCD-B60D-07522764C8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1" name="直線コネクタ 530">
          <a:extLst>
            <a:ext uri="{FF2B5EF4-FFF2-40B4-BE49-F238E27FC236}">
              <a16:creationId xmlns:a16="http://schemas.microsoft.com/office/drawing/2014/main" id="{97002EC8-D026-4FB4-9BBA-12BB9D25DD7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2" name="テキスト ボックス 531">
          <a:extLst>
            <a:ext uri="{FF2B5EF4-FFF2-40B4-BE49-F238E27FC236}">
              <a16:creationId xmlns:a16="http://schemas.microsoft.com/office/drawing/2014/main" id="{FB6C11BE-8799-4437-A7E9-E1A29CC4A27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3" name="直線コネクタ 532">
          <a:extLst>
            <a:ext uri="{FF2B5EF4-FFF2-40B4-BE49-F238E27FC236}">
              <a16:creationId xmlns:a16="http://schemas.microsoft.com/office/drawing/2014/main" id="{168557EF-FC15-4995-AE23-97A917AED4E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4" name="テキスト ボックス 533">
          <a:extLst>
            <a:ext uri="{FF2B5EF4-FFF2-40B4-BE49-F238E27FC236}">
              <a16:creationId xmlns:a16="http://schemas.microsoft.com/office/drawing/2014/main" id="{1B5174DD-9C49-44B8-900F-C78505ACD79E}"/>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5" name="直線コネクタ 534">
          <a:extLst>
            <a:ext uri="{FF2B5EF4-FFF2-40B4-BE49-F238E27FC236}">
              <a16:creationId xmlns:a16="http://schemas.microsoft.com/office/drawing/2014/main" id="{3451CB60-2179-4165-85D6-1B66F50FBE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6" name="テキスト ボックス 535">
          <a:extLst>
            <a:ext uri="{FF2B5EF4-FFF2-40B4-BE49-F238E27FC236}">
              <a16:creationId xmlns:a16="http://schemas.microsoft.com/office/drawing/2014/main" id="{CE3111E5-8344-4FE9-91A3-C72E139E3F1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7" name="直線コネクタ 536">
          <a:extLst>
            <a:ext uri="{FF2B5EF4-FFF2-40B4-BE49-F238E27FC236}">
              <a16:creationId xmlns:a16="http://schemas.microsoft.com/office/drawing/2014/main" id="{EFFD4369-6532-449A-9ED8-40CFF8B939E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8" name="テキスト ボックス 537">
          <a:extLst>
            <a:ext uri="{FF2B5EF4-FFF2-40B4-BE49-F238E27FC236}">
              <a16:creationId xmlns:a16="http://schemas.microsoft.com/office/drawing/2014/main" id="{70829C3D-9366-4913-8AED-BA63D3E12E2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9" name="直線コネクタ 538">
          <a:extLst>
            <a:ext uri="{FF2B5EF4-FFF2-40B4-BE49-F238E27FC236}">
              <a16:creationId xmlns:a16="http://schemas.microsoft.com/office/drawing/2014/main" id="{A8E540EA-7F16-4548-BCB3-6895286474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0" name="テキスト ボックス 539">
          <a:extLst>
            <a:ext uri="{FF2B5EF4-FFF2-40B4-BE49-F238E27FC236}">
              <a16:creationId xmlns:a16="http://schemas.microsoft.com/office/drawing/2014/main" id="{D351BD06-20E6-4FF8-B919-8ABBC32E2795}"/>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1" name="直線コネクタ 540">
          <a:extLst>
            <a:ext uri="{FF2B5EF4-FFF2-40B4-BE49-F238E27FC236}">
              <a16:creationId xmlns:a16="http://schemas.microsoft.com/office/drawing/2014/main" id="{4E4D8F83-7574-4C9D-BB47-3F54333494F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2" name="テキスト ボックス 541">
          <a:extLst>
            <a:ext uri="{FF2B5EF4-FFF2-40B4-BE49-F238E27FC236}">
              <a16:creationId xmlns:a16="http://schemas.microsoft.com/office/drawing/2014/main" id="{DF2E0B44-3B17-49B8-821F-2036F9E91A4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ECFCE462-AEAF-404D-9560-6B8F8616C3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4" name="テキスト ボックス 543">
          <a:extLst>
            <a:ext uri="{FF2B5EF4-FFF2-40B4-BE49-F238E27FC236}">
              <a16:creationId xmlns:a16="http://schemas.microsoft.com/office/drawing/2014/main" id="{AE3AAD58-A5EB-46A9-9027-B9C9E6D43AD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723A9399-403C-4F92-9EE6-5446175C25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46" name="直線コネクタ 545">
          <a:extLst>
            <a:ext uri="{FF2B5EF4-FFF2-40B4-BE49-F238E27FC236}">
              <a16:creationId xmlns:a16="http://schemas.microsoft.com/office/drawing/2014/main" id="{E2BF0D59-4C44-4D59-BED8-6231C753AC44}"/>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47" name="【学校施設】&#10;一人当たり面積最小値テキスト">
          <a:extLst>
            <a:ext uri="{FF2B5EF4-FFF2-40B4-BE49-F238E27FC236}">
              <a16:creationId xmlns:a16="http://schemas.microsoft.com/office/drawing/2014/main" id="{6F617B28-3211-47D3-87AA-183C73181A3F}"/>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48" name="直線コネクタ 547">
          <a:extLst>
            <a:ext uri="{FF2B5EF4-FFF2-40B4-BE49-F238E27FC236}">
              <a16:creationId xmlns:a16="http://schemas.microsoft.com/office/drawing/2014/main" id="{A264EFDC-C584-4D7C-99D0-C6B97138EEBC}"/>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49" name="【学校施設】&#10;一人当たり面積最大値テキスト">
          <a:extLst>
            <a:ext uri="{FF2B5EF4-FFF2-40B4-BE49-F238E27FC236}">
              <a16:creationId xmlns:a16="http://schemas.microsoft.com/office/drawing/2014/main" id="{7B115BB2-1733-4AFA-812D-B012FD4CBD0B}"/>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0" name="直線コネクタ 549">
          <a:extLst>
            <a:ext uri="{FF2B5EF4-FFF2-40B4-BE49-F238E27FC236}">
              <a16:creationId xmlns:a16="http://schemas.microsoft.com/office/drawing/2014/main" id="{0412A10D-9B17-4607-BEA4-015C32378E36}"/>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1" name="【学校施設】&#10;一人当たり面積平均値テキスト">
          <a:extLst>
            <a:ext uri="{FF2B5EF4-FFF2-40B4-BE49-F238E27FC236}">
              <a16:creationId xmlns:a16="http://schemas.microsoft.com/office/drawing/2014/main" id="{00F2F587-0A64-4689-B78C-B71F9956A647}"/>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2" name="フローチャート: 判断 551">
          <a:extLst>
            <a:ext uri="{FF2B5EF4-FFF2-40B4-BE49-F238E27FC236}">
              <a16:creationId xmlns:a16="http://schemas.microsoft.com/office/drawing/2014/main" id="{5A9B2B41-DE46-41A9-8C6F-D0DE77D91354}"/>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3" name="フローチャート: 判断 552">
          <a:extLst>
            <a:ext uri="{FF2B5EF4-FFF2-40B4-BE49-F238E27FC236}">
              <a16:creationId xmlns:a16="http://schemas.microsoft.com/office/drawing/2014/main" id="{8553BE29-4A32-4360-9828-67A986DB2F5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4" name="フローチャート: 判断 553">
          <a:extLst>
            <a:ext uri="{FF2B5EF4-FFF2-40B4-BE49-F238E27FC236}">
              <a16:creationId xmlns:a16="http://schemas.microsoft.com/office/drawing/2014/main" id="{42DE0073-046A-42C5-84B6-377BC972CCC8}"/>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5" name="フローチャート: 判断 554">
          <a:extLst>
            <a:ext uri="{FF2B5EF4-FFF2-40B4-BE49-F238E27FC236}">
              <a16:creationId xmlns:a16="http://schemas.microsoft.com/office/drawing/2014/main" id="{F4BC26D8-742E-43EC-AC57-1D6A9139D6A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CCBB48D8-224D-4819-8D38-6C38E1BC9C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3D6CD9C2-2AA3-4330-A207-9937BFDA2C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260BF1B-E946-4F07-A90B-ECDA29C769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736555E5-CD58-4CD7-83C5-469C1E7C6D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E9D14523-D5E6-45AB-885B-985A29C647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157749</xdr:rowOff>
    </xdr:from>
    <xdr:to>
      <xdr:col>116</xdr:col>
      <xdr:colOff>114300</xdr:colOff>
      <xdr:row>61</xdr:row>
      <xdr:rowOff>87899</xdr:rowOff>
    </xdr:to>
    <xdr:sp macro="" textlink="">
      <xdr:nvSpPr>
        <xdr:cNvPr id="561" name="楕円 560">
          <a:extLst>
            <a:ext uri="{FF2B5EF4-FFF2-40B4-BE49-F238E27FC236}">
              <a16:creationId xmlns:a16="http://schemas.microsoft.com/office/drawing/2014/main" id="{4843AE49-30A7-49E6-B5C9-07BDEA001DAC}"/>
            </a:ext>
          </a:extLst>
        </xdr:cNvPr>
        <xdr:cNvSpPr/>
      </xdr:nvSpPr>
      <xdr:spPr>
        <a:xfrm>
          <a:off x="22110700" y="104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9176</xdr:rowOff>
    </xdr:from>
    <xdr:ext cx="534377" cy="259045"/>
    <xdr:sp macro="" textlink="">
      <xdr:nvSpPr>
        <xdr:cNvPr id="562" name="【学校施設】&#10;一人当たり面積該当値テキスト">
          <a:extLst>
            <a:ext uri="{FF2B5EF4-FFF2-40B4-BE49-F238E27FC236}">
              <a16:creationId xmlns:a16="http://schemas.microsoft.com/office/drawing/2014/main" id="{C0515583-1DA4-4152-9CB9-7475AD278272}"/>
            </a:ext>
          </a:extLst>
        </xdr:cNvPr>
        <xdr:cNvSpPr txBox="1"/>
      </xdr:nvSpPr>
      <xdr:spPr>
        <a:xfrm>
          <a:off x="22199600" y="102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151936</xdr:rowOff>
    </xdr:from>
    <xdr:to>
      <xdr:col>112</xdr:col>
      <xdr:colOff>38100</xdr:colOff>
      <xdr:row>61</xdr:row>
      <xdr:rowOff>82086</xdr:rowOff>
    </xdr:to>
    <xdr:sp macro="" textlink="">
      <xdr:nvSpPr>
        <xdr:cNvPr id="563" name="楕円 562">
          <a:extLst>
            <a:ext uri="{FF2B5EF4-FFF2-40B4-BE49-F238E27FC236}">
              <a16:creationId xmlns:a16="http://schemas.microsoft.com/office/drawing/2014/main" id="{4CBF1A9F-1809-429C-9F7C-1BA31F64757E}"/>
            </a:ext>
          </a:extLst>
        </xdr:cNvPr>
        <xdr:cNvSpPr/>
      </xdr:nvSpPr>
      <xdr:spPr>
        <a:xfrm>
          <a:off x="21272500" y="10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31286</xdr:rowOff>
    </xdr:from>
    <xdr:to>
      <xdr:col>116</xdr:col>
      <xdr:colOff>63500</xdr:colOff>
      <xdr:row>61</xdr:row>
      <xdr:rowOff>37099</xdr:rowOff>
    </xdr:to>
    <xdr:cxnSp macro="">
      <xdr:nvCxnSpPr>
        <xdr:cNvPr id="564" name="直線コネクタ 563">
          <a:extLst>
            <a:ext uri="{FF2B5EF4-FFF2-40B4-BE49-F238E27FC236}">
              <a16:creationId xmlns:a16="http://schemas.microsoft.com/office/drawing/2014/main" id="{C281AC4C-93B5-4479-B54B-7E899A47D3BC}"/>
            </a:ext>
          </a:extLst>
        </xdr:cNvPr>
        <xdr:cNvCxnSpPr/>
      </xdr:nvCxnSpPr>
      <xdr:spPr>
        <a:xfrm>
          <a:off x="21323300" y="10489736"/>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161569</xdr:rowOff>
    </xdr:from>
    <xdr:to>
      <xdr:col>107</xdr:col>
      <xdr:colOff>101600</xdr:colOff>
      <xdr:row>61</xdr:row>
      <xdr:rowOff>91719</xdr:rowOff>
    </xdr:to>
    <xdr:sp macro="" textlink="">
      <xdr:nvSpPr>
        <xdr:cNvPr id="565" name="楕円 564">
          <a:extLst>
            <a:ext uri="{FF2B5EF4-FFF2-40B4-BE49-F238E27FC236}">
              <a16:creationId xmlns:a16="http://schemas.microsoft.com/office/drawing/2014/main" id="{F6657E01-FAB5-4B59-B715-6C3A33D36B39}"/>
            </a:ext>
          </a:extLst>
        </xdr:cNvPr>
        <xdr:cNvSpPr/>
      </xdr:nvSpPr>
      <xdr:spPr>
        <a:xfrm>
          <a:off x="20383500" y="104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31286</xdr:rowOff>
    </xdr:from>
    <xdr:to>
      <xdr:col>111</xdr:col>
      <xdr:colOff>177800</xdr:colOff>
      <xdr:row>61</xdr:row>
      <xdr:rowOff>40919</xdr:rowOff>
    </xdr:to>
    <xdr:cxnSp macro="">
      <xdr:nvCxnSpPr>
        <xdr:cNvPr id="566" name="直線コネクタ 565">
          <a:extLst>
            <a:ext uri="{FF2B5EF4-FFF2-40B4-BE49-F238E27FC236}">
              <a16:creationId xmlns:a16="http://schemas.microsoft.com/office/drawing/2014/main" id="{46AE96DC-236C-4433-8A7D-967F7DC5D691}"/>
            </a:ext>
          </a:extLst>
        </xdr:cNvPr>
        <xdr:cNvCxnSpPr/>
      </xdr:nvCxnSpPr>
      <xdr:spPr>
        <a:xfrm flipV="1">
          <a:off x="20434300" y="10489736"/>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65361</xdr:rowOff>
    </xdr:from>
    <xdr:to>
      <xdr:col>102</xdr:col>
      <xdr:colOff>165100</xdr:colOff>
      <xdr:row>63</xdr:row>
      <xdr:rowOff>166961</xdr:rowOff>
    </xdr:to>
    <xdr:sp macro="" textlink="">
      <xdr:nvSpPr>
        <xdr:cNvPr id="567" name="楕円 566">
          <a:extLst>
            <a:ext uri="{FF2B5EF4-FFF2-40B4-BE49-F238E27FC236}">
              <a16:creationId xmlns:a16="http://schemas.microsoft.com/office/drawing/2014/main" id="{36864594-207C-486F-8827-FECF7D3E46C8}"/>
            </a:ext>
          </a:extLst>
        </xdr:cNvPr>
        <xdr:cNvSpPr/>
      </xdr:nvSpPr>
      <xdr:spPr>
        <a:xfrm>
          <a:off x="19494500" y="108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40919</xdr:rowOff>
    </xdr:from>
    <xdr:to>
      <xdr:col>107</xdr:col>
      <xdr:colOff>50800</xdr:colOff>
      <xdr:row>63</xdr:row>
      <xdr:rowOff>116161</xdr:rowOff>
    </xdr:to>
    <xdr:cxnSp macro="">
      <xdr:nvCxnSpPr>
        <xdr:cNvPr id="568" name="直線コネクタ 567">
          <a:extLst>
            <a:ext uri="{FF2B5EF4-FFF2-40B4-BE49-F238E27FC236}">
              <a16:creationId xmlns:a16="http://schemas.microsoft.com/office/drawing/2014/main" id="{3B3483D3-2AE2-40F4-9C4C-C476CF7BAC76}"/>
            </a:ext>
          </a:extLst>
        </xdr:cNvPr>
        <xdr:cNvCxnSpPr/>
      </xdr:nvCxnSpPr>
      <xdr:spPr>
        <a:xfrm flipV="1">
          <a:off x="19545300" y="10499369"/>
          <a:ext cx="889000" cy="4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69" name="n_1aveValue【学校施設】&#10;一人当たり面積">
          <a:extLst>
            <a:ext uri="{FF2B5EF4-FFF2-40B4-BE49-F238E27FC236}">
              <a16:creationId xmlns:a16="http://schemas.microsoft.com/office/drawing/2014/main" id="{12F349EC-DBE9-42CE-8D19-BBE6E2AA8C71}"/>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0" name="n_2aveValue【学校施設】&#10;一人当たり面積">
          <a:extLst>
            <a:ext uri="{FF2B5EF4-FFF2-40B4-BE49-F238E27FC236}">
              <a16:creationId xmlns:a16="http://schemas.microsoft.com/office/drawing/2014/main" id="{563D68BD-F476-443C-B5BA-56D9888EF127}"/>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1" name="n_3aveValue【学校施設】&#10;一人当たり面積">
          <a:extLst>
            <a:ext uri="{FF2B5EF4-FFF2-40B4-BE49-F238E27FC236}">
              <a16:creationId xmlns:a16="http://schemas.microsoft.com/office/drawing/2014/main" id="{545FD666-86B2-46E0-927E-6515464F3EDC}"/>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98613</xdr:rowOff>
    </xdr:from>
    <xdr:ext cx="534377" cy="259045"/>
    <xdr:sp macro="" textlink="">
      <xdr:nvSpPr>
        <xdr:cNvPr id="572" name="n_1mainValue【学校施設】&#10;一人当たり面積">
          <a:extLst>
            <a:ext uri="{FF2B5EF4-FFF2-40B4-BE49-F238E27FC236}">
              <a16:creationId xmlns:a16="http://schemas.microsoft.com/office/drawing/2014/main" id="{874FBDC5-C4E7-4ED7-AC8C-E51C7337BA89}"/>
            </a:ext>
          </a:extLst>
        </xdr:cNvPr>
        <xdr:cNvSpPr txBox="1"/>
      </xdr:nvSpPr>
      <xdr:spPr>
        <a:xfrm>
          <a:off x="21043411" y="10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59</xdr:row>
      <xdr:rowOff>108246</xdr:rowOff>
    </xdr:from>
    <xdr:ext cx="534377" cy="259045"/>
    <xdr:sp macro="" textlink="">
      <xdr:nvSpPr>
        <xdr:cNvPr id="573" name="n_2mainValue【学校施設】&#10;一人当たり面積">
          <a:extLst>
            <a:ext uri="{FF2B5EF4-FFF2-40B4-BE49-F238E27FC236}">
              <a16:creationId xmlns:a16="http://schemas.microsoft.com/office/drawing/2014/main" id="{90C95253-44A6-40F7-BF7E-ADFA1CE2F166}"/>
            </a:ext>
          </a:extLst>
        </xdr:cNvPr>
        <xdr:cNvSpPr txBox="1"/>
      </xdr:nvSpPr>
      <xdr:spPr>
        <a:xfrm>
          <a:off x="20167111" y="1022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12038</xdr:rowOff>
    </xdr:from>
    <xdr:ext cx="469744" cy="259045"/>
    <xdr:sp macro="" textlink="">
      <xdr:nvSpPr>
        <xdr:cNvPr id="574" name="n_3mainValue【学校施設】&#10;一人当たり面積">
          <a:extLst>
            <a:ext uri="{FF2B5EF4-FFF2-40B4-BE49-F238E27FC236}">
              <a16:creationId xmlns:a16="http://schemas.microsoft.com/office/drawing/2014/main" id="{05080A28-4F8D-40BE-8B54-5FA16DEC1755}"/>
            </a:ext>
          </a:extLst>
        </xdr:cNvPr>
        <xdr:cNvSpPr txBox="1"/>
      </xdr:nvSpPr>
      <xdr:spPr>
        <a:xfrm>
          <a:off x="19310427" y="106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C2F94D6A-3454-4603-9C43-457E826A2E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3B73EDFC-ED2E-4CAD-9360-2F4032B415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84424140-D78F-4818-A746-4ADF29643C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94A49420-9227-49F0-BAC8-2E01203966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DEE044EE-829A-4A02-AA21-B6A519581C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5744168F-A6A2-47FE-A9C3-479E059D58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4078E120-C327-4EEF-9497-439E356ECE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13D906D3-9A57-4FE1-B2CC-7A125A5AFC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828612C9-5346-4616-8384-7133C5BBBD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66E262E-20D6-4BBD-AC1A-DECB68D4E4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52452B3E-D5C7-48D3-9114-35916BE47A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D462096A-85C2-45C5-B8A9-D28CF19F6D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B6C9FC7D-7062-401D-B198-96676F7D89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685BB2AD-301C-4000-BAB5-31840F2787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EE7ABBEC-7390-4351-9607-0B18B72F22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D5132F37-1149-4C3C-A051-2C5734C5DCE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45C5FED7-6544-43C9-AC45-F3E6FEA7C0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30ECBA08-3127-4EF4-A8C1-E9BB0DCD29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C5072A5C-A376-42CA-A318-EC5DD51034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9498A3E2-93BC-42C4-8240-261494EE5D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F764D1E6-3556-447C-8BBA-0335EE7E8B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D100F31E-797A-4CE5-A123-0EE1B394FD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4F542F8D-0B61-47EB-B0DF-60C2DC7838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584845E8-AE13-46A5-AE9C-1EE7C3E562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41A272DB-3D01-42F2-BFDF-F8680F5A11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65B1895E-59DD-4E24-9230-D9B50875D8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8E9B746E-C8B2-4935-91EF-04FEBAFAC1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D4EDCCBA-E471-4914-BD9D-CD7830EA6BF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5A55D6FD-93B4-46BB-9D79-BCC67DE571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CDF013B0-15FE-436E-83A8-21B40DE7A0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53EF86E5-6196-4476-B95C-4817E6A1C1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FDD50586-4FE7-446A-9F3E-871D374C7C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F56CE311-9F4E-4FA3-BFCA-8234D84B915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6923BAB1-8A45-478D-BAFF-A41539EBE1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AFC9720C-8A51-4358-B55C-090C39775E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3BF8BAFE-8D2E-4D55-985C-86C50B07C2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97019DF1-9D4C-4039-9204-C6DCF1D7796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1462F05A-07D7-48B8-B12B-18C850EA5ED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ED12CB76-FFB9-44C7-9EA4-58EF062659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EFE5A3CE-49B2-4743-8E0F-65BF94B561C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A81C5960-2F0D-4662-94A6-672617072B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16" name="直線コネクタ 615">
          <a:extLst>
            <a:ext uri="{FF2B5EF4-FFF2-40B4-BE49-F238E27FC236}">
              <a16:creationId xmlns:a16="http://schemas.microsoft.com/office/drawing/2014/main" id="{62E6DBE4-FCA7-44AF-A22B-9A8493A7AB16}"/>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17" name="【公民館】&#10;有形固定資産減価償却率最小値テキスト">
          <a:extLst>
            <a:ext uri="{FF2B5EF4-FFF2-40B4-BE49-F238E27FC236}">
              <a16:creationId xmlns:a16="http://schemas.microsoft.com/office/drawing/2014/main" id="{BE026C68-F1A9-4560-8834-3F613F0887AE}"/>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18" name="直線コネクタ 617">
          <a:extLst>
            <a:ext uri="{FF2B5EF4-FFF2-40B4-BE49-F238E27FC236}">
              <a16:creationId xmlns:a16="http://schemas.microsoft.com/office/drawing/2014/main" id="{97D60A86-7C89-4D52-B2DC-9916E9E3954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9226820D-2FB2-4C28-9932-8F7A079CFA9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E8F1BFE0-381E-4045-9BF4-0CFAC2D5C47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1" name="【公民館】&#10;有形固定資産減価償却率平均値テキスト">
          <a:extLst>
            <a:ext uri="{FF2B5EF4-FFF2-40B4-BE49-F238E27FC236}">
              <a16:creationId xmlns:a16="http://schemas.microsoft.com/office/drawing/2014/main" id="{4927CB52-30D0-48A5-B72A-31B06956F777}"/>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2" name="フローチャート: 判断 621">
          <a:extLst>
            <a:ext uri="{FF2B5EF4-FFF2-40B4-BE49-F238E27FC236}">
              <a16:creationId xmlns:a16="http://schemas.microsoft.com/office/drawing/2014/main" id="{A1C1C6BF-AAFF-486A-A51C-82EC0524957C}"/>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3" name="フローチャート: 判断 622">
          <a:extLst>
            <a:ext uri="{FF2B5EF4-FFF2-40B4-BE49-F238E27FC236}">
              <a16:creationId xmlns:a16="http://schemas.microsoft.com/office/drawing/2014/main" id="{0470B1C9-B752-4E36-BEA5-7D515BF8B3A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4" name="フローチャート: 判断 623">
          <a:extLst>
            <a:ext uri="{FF2B5EF4-FFF2-40B4-BE49-F238E27FC236}">
              <a16:creationId xmlns:a16="http://schemas.microsoft.com/office/drawing/2014/main" id="{6828B1B1-A8E3-4604-91BA-5096E084D926}"/>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5" name="フローチャート: 判断 624">
          <a:extLst>
            <a:ext uri="{FF2B5EF4-FFF2-40B4-BE49-F238E27FC236}">
              <a16:creationId xmlns:a16="http://schemas.microsoft.com/office/drawing/2014/main" id="{2397D36C-F4AC-4BF2-A8E5-BF2A67E85E4F}"/>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71515429-EF08-4C95-BA3A-693F95597B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4AF10C2-FB32-486E-A353-6AADDBC470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7777E87E-39A0-415A-AED0-63277F385F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F5921A41-2CB1-49F4-AB98-A935554A1F5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21FFFD8-E5B2-4A85-BB93-A16E15D73E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631" name="楕円 630">
          <a:extLst>
            <a:ext uri="{FF2B5EF4-FFF2-40B4-BE49-F238E27FC236}">
              <a16:creationId xmlns:a16="http://schemas.microsoft.com/office/drawing/2014/main" id="{9CC51740-BE2A-41A5-BFFC-15A8D994383A}"/>
            </a:ext>
          </a:extLst>
        </xdr:cNvPr>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632" name="【公民館】&#10;有形固定資産減価償却率該当値テキスト">
          <a:extLst>
            <a:ext uri="{FF2B5EF4-FFF2-40B4-BE49-F238E27FC236}">
              <a16:creationId xmlns:a16="http://schemas.microsoft.com/office/drawing/2014/main" id="{B48B3383-662E-4AF6-BD3B-DEDF77584049}"/>
            </a:ext>
          </a:extLst>
        </xdr:cNvPr>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633" name="楕円 632">
          <a:extLst>
            <a:ext uri="{FF2B5EF4-FFF2-40B4-BE49-F238E27FC236}">
              <a16:creationId xmlns:a16="http://schemas.microsoft.com/office/drawing/2014/main" id="{20E09F8C-023D-4C79-98B9-592665EE07E7}"/>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151312</xdr:rowOff>
    </xdr:from>
    <xdr:to>
      <xdr:col>85</xdr:col>
      <xdr:colOff>127000</xdr:colOff>
      <xdr:row>103</xdr:row>
      <xdr:rowOff>23949</xdr:rowOff>
    </xdr:to>
    <xdr:cxnSp macro="">
      <xdr:nvCxnSpPr>
        <xdr:cNvPr id="634" name="直線コネクタ 633">
          <a:extLst>
            <a:ext uri="{FF2B5EF4-FFF2-40B4-BE49-F238E27FC236}">
              <a16:creationId xmlns:a16="http://schemas.microsoft.com/office/drawing/2014/main" id="{560A5B15-FFC5-4509-98AF-DF5F3911DDAF}"/>
            </a:ext>
          </a:extLst>
        </xdr:cNvPr>
        <xdr:cNvCxnSpPr/>
      </xdr:nvCxnSpPr>
      <xdr:spPr>
        <a:xfrm flipV="1">
          <a:off x="15481300" y="176392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5" name="楕円 634">
          <a:extLst>
            <a:ext uri="{FF2B5EF4-FFF2-40B4-BE49-F238E27FC236}">
              <a16:creationId xmlns:a16="http://schemas.microsoft.com/office/drawing/2014/main" id="{7CB016DC-1A6A-4C32-A65E-37D2FEB6F564}"/>
            </a:ext>
          </a:extLst>
        </xdr:cNvPr>
        <xdr:cNvSpPr/>
      </xdr:nvSpPr>
      <xdr:spPr>
        <a:xfrm>
          <a:off x="1454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23949</xdr:rowOff>
    </xdr:to>
    <xdr:cxnSp macro="">
      <xdr:nvCxnSpPr>
        <xdr:cNvPr id="636" name="直線コネクタ 635">
          <a:extLst>
            <a:ext uri="{FF2B5EF4-FFF2-40B4-BE49-F238E27FC236}">
              <a16:creationId xmlns:a16="http://schemas.microsoft.com/office/drawing/2014/main" id="{0264DB5F-06FC-44FC-8FD6-F78318FE6575}"/>
            </a:ext>
          </a:extLst>
        </xdr:cNvPr>
        <xdr:cNvCxnSpPr/>
      </xdr:nvCxnSpPr>
      <xdr:spPr>
        <a:xfrm>
          <a:off x="14592300" y="176816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xdr:rowOff>
    </xdr:from>
    <xdr:to>
      <xdr:col>72</xdr:col>
      <xdr:colOff>38100</xdr:colOff>
      <xdr:row>103</xdr:row>
      <xdr:rowOff>117202</xdr:rowOff>
    </xdr:to>
    <xdr:sp macro="" textlink="">
      <xdr:nvSpPr>
        <xdr:cNvPr id="637" name="楕円 636">
          <a:extLst>
            <a:ext uri="{FF2B5EF4-FFF2-40B4-BE49-F238E27FC236}">
              <a16:creationId xmlns:a16="http://schemas.microsoft.com/office/drawing/2014/main" id="{3AA1B8AB-2436-4B0A-8F98-503B0D33530D}"/>
            </a:ext>
          </a:extLst>
        </xdr:cNvPr>
        <xdr:cNvSpPr/>
      </xdr:nvSpPr>
      <xdr:spPr>
        <a:xfrm>
          <a:off x="13652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22316</xdr:rowOff>
    </xdr:from>
    <xdr:to>
      <xdr:col>76</xdr:col>
      <xdr:colOff>114300</xdr:colOff>
      <xdr:row>103</xdr:row>
      <xdr:rowOff>66402</xdr:rowOff>
    </xdr:to>
    <xdr:cxnSp macro="">
      <xdr:nvCxnSpPr>
        <xdr:cNvPr id="638" name="直線コネクタ 637">
          <a:extLst>
            <a:ext uri="{FF2B5EF4-FFF2-40B4-BE49-F238E27FC236}">
              <a16:creationId xmlns:a16="http://schemas.microsoft.com/office/drawing/2014/main" id="{07B8EAD9-6682-4AA7-8C51-4B46D171A7AE}"/>
            </a:ext>
          </a:extLst>
        </xdr:cNvPr>
        <xdr:cNvCxnSpPr/>
      </xdr:nvCxnSpPr>
      <xdr:spPr>
        <a:xfrm flipV="1">
          <a:off x="13703300" y="176816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9" name="n_1aveValue【公民館】&#10;有形固定資産減価償却率">
          <a:extLst>
            <a:ext uri="{FF2B5EF4-FFF2-40B4-BE49-F238E27FC236}">
              <a16:creationId xmlns:a16="http://schemas.microsoft.com/office/drawing/2014/main" id="{8C3102D0-D665-4CD5-A0F2-FA0E62AB7E9E}"/>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0" name="n_2aveValue【公民館】&#10;有形固定資産減価償却率">
          <a:extLst>
            <a:ext uri="{FF2B5EF4-FFF2-40B4-BE49-F238E27FC236}">
              <a16:creationId xmlns:a16="http://schemas.microsoft.com/office/drawing/2014/main" id="{94DCCDD3-60F8-4349-B0F4-F608D92B3FDA}"/>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1" name="n_3aveValue【公民館】&#10;有形固定資産減価償却率">
          <a:extLst>
            <a:ext uri="{FF2B5EF4-FFF2-40B4-BE49-F238E27FC236}">
              <a16:creationId xmlns:a16="http://schemas.microsoft.com/office/drawing/2014/main" id="{132A0A41-F67C-435E-B746-F4AE7B2D1E77}"/>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642" name="n_1mainValue【公民館】&#10;有形固定資産減価償却率">
          <a:extLst>
            <a:ext uri="{FF2B5EF4-FFF2-40B4-BE49-F238E27FC236}">
              <a16:creationId xmlns:a16="http://schemas.microsoft.com/office/drawing/2014/main" id="{605E2A54-BCDC-4756-9B35-64026899B23D}"/>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43" name="n_2mainValue【公民館】&#10;有形固定資産減価償却率">
          <a:extLst>
            <a:ext uri="{FF2B5EF4-FFF2-40B4-BE49-F238E27FC236}">
              <a16:creationId xmlns:a16="http://schemas.microsoft.com/office/drawing/2014/main" id="{6C1353E2-1F3A-41CC-9BC2-1150E5406BF5}"/>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133729</xdr:rowOff>
    </xdr:from>
    <xdr:ext cx="405111" cy="259045"/>
    <xdr:sp macro="" textlink="">
      <xdr:nvSpPr>
        <xdr:cNvPr id="644" name="n_3mainValue【公民館】&#10;有形固定資産減価償却率">
          <a:extLst>
            <a:ext uri="{FF2B5EF4-FFF2-40B4-BE49-F238E27FC236}">
              <a16:creationId xmlns:a16="http://schemas.microsoft.com/office/drawing/2014/main" id="{B24F78AE-CA21-4AF9-91AB-361D1741091C}"/>
            </a:ext>
          </a:extLst>
        </xdr:cNvPr>
        <xdr:cNvSpPr txBox="1"/>
      </xdr:nvSpPr>
      <xdr:spPr>
        <a:xfrm>
          <a:off x="13500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464A64DC-73F4-402E-B001-BA59F4EFCE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9A187C59-36AB-425E-B55F-FC6E0AE32E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B33A133C-63B3-4873-976B-EACABF2D89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512729FF-44EE-4655-8713-E2BC77C168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FEBE38F8-B0FD-4DE4-AA92-11026A32BB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91DEA353-EFE1-44BE-B476-92E3BB6733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E0E14189-FFA5-4722-90C1-2F64E648E2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E5894468-901C-4083-95B7-E8DD80E0F8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DC740E42-9C92-4D47-93CB-CABF2D5A13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49DBEDBA-73E2-47CD-9B36-1700236A7E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7110C545-4236-4DD0-B889-335B5E9287B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8547A30D-6D96-45F0-BEBF-68C79D5E94F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6EC06BC3-2C35-49C2-BA4E-66E31477F52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id="{B589A3B3-A449-4033-A5E5-24667090C2B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94E10889-033B-49F6-BCF6-DF0CBF101F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0" name="テキスト ボックス 659">
          <a:extLst>
            <a:ext uri="{FF2B5EF4-FFF2-40B4-BE49-F238E27FC236}">
              <a16:creationId xmlns:a16="http://schemas.microsoft.com/office/drawing/2014/main" id="{382608BD-29BD-4BCF-B438-B5F11A71F54A}"/>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825C209E-189E-4B5A-BB59-B78972A9BD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2" name="テキスト ボックス 661">
          <a:extLst>
            <a:ext uri="{FF2B5EF4-FFF2-40B4-BE49-F238E27FC236}">
              <a16:creationId xmlns:a16="http://schemas.microsoft.com/office/drawing/2014/main" id="{10B32AEB-A3AC-4F1A-AB7D-C01B63F53E5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F6B5599B-0A25-4C1E-B7E0-16E3019EED7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4" name="テキスト ボックス 663">
          <a:extLst>
            <a:ext uri="{FF2B5EF4-FFF2-40B4-BE49-F238E27FC236}">
              <a16:creationId xmlns:a16="http://schemas.microsoft.com/office/drawing/2014/main" id="{C342DE70-21DD-4C41-BC82-7F2EC0CC231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9C252FE6-6F23-416E-A196-43C3F7DEE1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6" name="テキスト ボックス 665">
          <a:extLst>
            <a:ext uri="{FF2B5EF4-FFF2-40B4-BE49-F238E27FC236}">
              <a16:creationId xmlns:a16="http://schemas.microsoft.com/office/drawing/2014/main" id="{AE214A06-B81F-4B10-96B9-3F4C8A39694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a:extLst>
            <a:ext uri="{FF2B5EF4-FFF2-40B4-BE49-F238E27FC236}">
              <a16:creationId xmlns:a16="http://schemas.microsoft.com/office/drawing/2014/main" id="{5B7F7076-DA6F-47CF-8A48-562CEFA494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68" name="直線コネクタ 667">
          <a:extLst>
            <a:ext uri="{FF2B5EF4-FFF2-40B4-BE49-F238E27FC236}">
              <a16:creationId xmlns:a16="http://schemas.microsoft.com/office/drawing/2014/main" id="{2D93D277-7397-43E5-8A14-BF0A696A3193}"/>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69" name="【公民館】&#10;一人当たり面積最小値テキスト">
          <a:extLst>
            <a:ext uri="{FF2B5EF4-FFF2-40B4-BE49-F238E27FC236}">
              <a16:creationId xmlns:a16="http://schemas.microsoft.com/office/drawing/2014/main" id="{05331D06-9B7D-4B48-8D89-AACB23646D52}"/>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0" name="直線コネクタ 669">
          <a:extLst>
            <a:ext uri="{FF2B5EF4-FFF2-40B4-BE49-F238E27FC236}">
              <a16:creationId xmlns:a16="http://schemas.microsoft.com/office/drawing/2014/main" id="{04440C53-9075-4D19-8C7A-3ADD1F2E04E6}"/>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1" name="【公民館】&#10;一人当たり面積最大値テキスト">
          <a:extLst>
            <a:ext uri="{FF2B5EF4-FFF2-40B4-BE49-F238E27FC236}">
              <a16:creationId xmlns:a16="http://schemas.microsoft.com/office/drawing/2014/main" id="{3CC15A69-E94C-463E-97F0-6620C9197192}"/>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2" name="直線コネクタ 671">
          <a:extLst>
            <a:ext uri="{FF2B5EF4-FFF2-40B4-BE49-F238E27FC236}">
              <a16:creationId xmlns:a16="http://schemas.microsoft.com/office/drawing/2014/main" id="{F29B4B96-1F1C-4D90-814B-D4E594EA3E99}"/>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3" name="【公民館】&#10;一人当たり面積平均値テキスト">
          <a:extLst>
            <a:ext uri="{FF2B5EF4-FFF2-40B4-BE49-F238E27FC236}">
              <a16:creationId xmlns:a16="http://schemas.microsoft.com/office/drawing/2014/main" id="{F774B575-9679-4EA3-AADC-568FB04B627F}"/>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4" name="フローチャート: 判断 673">
          <a:extLst>
            <a:ext uri="{FF2B5EF4-FFF2-40B4-BE49-F238E27FC236}">
              <a16:creationId xmlns:a16="http://schemas.microsoft.com/office/drawing/2014/main" id="{F6C7A6DC-9CE7-4E81-9C47-85AF4BF255D6}"/>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5" name="フローチャート: 判断 674">
          <a:extLst>
            <a:ext uri="{FF2B5EF4-FFF2-40B4-BE49-F238E27FC236}">
              <a16:creationId xmlns:a16="http://schemas.microsoft.com/office/drawing/2014/main" id="{2B010F65-E1E0-4C60-9CAE-A6D6805C8CCA}"/>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76" name="フローチャート: 判断 675">
          <a:extLst>
            <a:ext uri="{FF2B5EF4-FFF2-40B4-BE49-F238E27FC236}">
              <a16:creationId xmlns:a16="http://schemas.microsoft.com/office/drawing/2014/main" id="{37D31A8E-79F5-4CCE-BBE5-9B3B1DAA5498}"/>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77" name="フローチャート: 判断 676">
          <a:extLst>
            <a:ext uri="{FF2B5EF4-FFF2-40B4-BE49-F238E27FC236}">
              <a16:creationId xmlns:a16="http://schemas.microsoft.com/office/drawing/2014/main" id="{B984DAD7-99FD-42BA-B3C9-3483304A87FB}"/>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B2AFDB2-BD63-47FB-8A3A-BDFE23701F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9FD6EF0-234F-4C5D-A1DD-584E1C3F91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82D2D26-D35C-4FAC-A475-FA51B53027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7794304-5312-43B1-A944-3E8F8D0046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0EBB2F8-2F3D-4968-9AC9-2CDD245D83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62815</xdr:rowOff>
    </xdr:from>
    <xdr:to>
      <xdr:col>116</xdr:col>
      <xdr:colOff>114300</xdr:colOff>
      <xdr:row>106</xdr:row>
      <xdr:rowOff>164415</xdr:rowOff>
    </xdr:to>
    <xdr:sp macro="" textlink="">
      <xdr:nvSpPr>
        <xdr:cNvPr id="683" name="楕円 682">
          <a:extLst>
            <a:ext uri="{FF2B5EF4-FFF2-40B4-BE49-F238E27FC236}">
              <a16:creationId xmlns:a16="http://schemas.microsoft.com/office/drawing/2014/main" id="{D283FC09-AF49-4CBE-B71E-68414A901BB2}"/>
            </a:ext>
          </a:extLst>
        </xdr:cNvPr>
        <xdr:cNvSpPr/>
      </xdr:nvSpPr>
      <xdr:spPr>
        <a:xfrm>
          <a:off x="22110700" y="18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85692</xdr:rowOff>
    </xdr:from>
    <xdr:ext cx="469744" cy="259045"/>
    <xdr:sp macro="" textlink="">
      <xdr:nvSpPr>
        <xdr:cNvPr id="684" name="【公民館】&#10;一人当たり面積該当値テキスト">
          <a:extLst>
            <a:ext uri="{FF2B5EF4-FFF2-40B4-BE49-F238E27FC236}">
              <a16:creationId xmlns:a16="http://schemas.microsoft.com/office/drawing/2014/main" id="{42534835-1EAB-489E-B9A6-CE7DDC73594C}"/>
            </a:ext>
          </a:extLst>
        </xdr:cNvPr>
        <xdr:cNvSpPr txBox="1"/>
      </xdr:nvSpPr>
      <xdr:spPr>
        <a:xfrm>
          <a:off x="22199600" y="180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59080</xdr:rowOff>
    </xdr:from>
    <xdr:to>
      <xdr:col>112</xdr:col>
      <xdr:colOff>38100</xdr:colOff>
      <xdr:row>106</xdr:row>
      <xdr:rowOff>160680</xdr:rowOff>
    </xdr:to>
    <xdr:sp macro="" textlink="">
      <xdr:nvSpPr>
        <xdr:cNvPr id="685" name="楕円 684">
          <a:extLst>
            <a:ext uri="{FF2B5EF4-FFF2-40B4-BE49-F238E27FC236}">
              <a16:creationId xmlns:a16="http://schemas.microsoft.com/office/drawing/2014/main" id="{F0C7C14E-197E-4CD6-9CD7-4A1D21935F22}"/>
            </a:ext>
          </a:extLst>
        </xdr:cNvPr>
        <xdr:cNvSpPr/>
      </xdr:nvSpPr>
      <xdr:spPr>
        <a:xfrm>
          <a:off x="21272500" y="18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109880</xdr:rowOff>
    </xdr:from>
    <xdr:to>
      <xdr:col>116</xdr:col>
      <xdr:colOff>63500</xdr:colOff>
      <xdr:row>106</xdr:row>
      <xdr:rowOff>113615</xdr:rowOff>
    </xdr:to>
    <xdr:cxnSp macro="">
      <xdr:nvCxnSpPr>
        <xdr:cNvPr id="686" name="直線コネクタ 685">
          <a:extLst>
            <a:ext uri="{FF2B5EF4-FFF2-40B4-BE49-F238E27FC236}">
              <a16:creationId xmlns:a16="http://schemas.microsoft.com/office/drawing/2014/main" id="{4AF13578-9C64-4307-AB6D-711C889B12E4}"/>
            </a:ext>
          </a:extLst>
        </xdr:cNvPr>
        <xdr:cNvCxnSpPr/>
      </xdr:nvCxnSpPr>
      <xdr:spPr>
        <a:xfrm>
          <a:off x="21323300" y="18283580"/>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65024</xdr:rowOff>
    </xdr:from>
    <xdr:to>
      <xdr:col>107</xdr:col>
      <xdr:colOff>101600</xdr:colOff>
      <xdr:row>106</xdr:row>
      <xdr:rowOff>166624</xdr:rowOff>
    </xdr:to>
    <xdr:sp macro="" textlink="">
      <xdr:nvSpPr>
        <xdr:cNvPr id="687" name="楕円 686">
          <a:extLst>
            <a:ext uri="{FF2B5EF4-FFF2-40B4-BE49-F238E27FC236}">
              <a16:creationId xmlns:a16="http://schemas.microsoft.com/office/drawing/2014/main" id="{6BE83E5B-14B0-460D-BA79-87AB7D7F0B27}"/>
            </a:ext>
          </a:extLst>
        </xdr:cNvPr>
        <xdr:cNvSpPr/>
      </xdr:nvSpPr>
      <xdr:spPr>
        <a:xfrm>
          <a:off x="20383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109880</xdr:rowOff>
    </xdr:from>
    <xdr:to>
      <xdr:col>111</xdr:col>
      <xdr:colOff>177800</xdr:colOff>
      <xdr:row>106</xdr:row>
      <xdr:rowOff>115824</xdr:rowOff>
    </xdr:to>
    <xdr:cxnSp macro="">
      <xdr:nvCxnSpPr>
        <xdr:cNvPr id="688" name="直線コネクタ 687">
          <a:extLst>
            <a:ext uri="{FF2B5EF4-FFF2-40B4-BE49-F238E27FC236}">
              <a16:creationId xmlns:a16="http://schemas.microsoft.com/office/drawing/2014/main" id="{D7A00D5D-5DFC-4203-BF76-6784454DF2D2}"/>
            </a:ext>
          </a:extLst>
        </xdr:cNvPr>
        <xdr:cNvCxnSpPr/>
      </xdr:nvCxnSpPr>
      <xdr:spPr>
        <a:xfrm flipV="1">
          <a:off x="20434300" y="182835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162864</xdr:rowOff>
    </xdr:from>
    <xdr:to>
      <xdr:col>102</xdr:col>
      <xdr:colOff>165100</xdr:colOff>
      <xdr:row>107</xdr:row>
      <xdr:rowOff>93014</xdr:rowOff>
    </xdr:to>
    <xdr:sp macro="" textlink="">
      <xdr:nvSpPr>
        <xdr:cNvPr id="689" name="楕円 688">
          <a:extLst>
            <a:ext uri="{FF2B5EF4-FFF2-40B4-BE49-F238E27FC236}">
              <a16:creationId xmlns:a16="http://schemas.microsoft.com/office/drawing/2014/main" id="{850DCABB-1B44-42BA-959F-FDA1CD87BEEB}"/>
            </a:ext>
          </a:extLst>
        </xdr:cNvPr>
        <xdr:cNvSpPr/>
      </xdr:nvSpPr>
      <xdr:spPr>
        <a:xfrm>
          <a:off x="19494500" y="183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115824</xdr:rowOff>
    </xdr:from>
    <xdr:to>
      <xdr:col>107</xdr:col>
      <xdr:colOff>50800</xdr:colOff>
      <xdr:row>107</xdr:row>
      <xdr:rowOff>42214</xdr:rowOff>
    </xdr:to>
    <xdr:cxnSp macro="">
      <xdr:nvCxnSpPr>
        <xdr:cNvPr id="690" name="直線コネクタ 689">
          <a:extLst>
            <a:ext uri="{FF2B5EF4-FFF2-40B4-BE49-F238E27FC236}">
              <a16:creationId xmlns:a16="http://schemas.microsoft.com/office/drawing/2014/main" id="{CAEB5F6C-BC6F-4400-A93F-6FDF20CB9E70}"/>
            </a:ext>
          </a:extLst>
        </xdr:cNvPr>
        <xdr:cNvCxnSpPr/>
      </xdr:nvCxnSpPr>
      <xdr:spPr>
        <a:xfrm flipV="1">
          <a:off x="19545300" y="18289524"/>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1" name="n_1aveValue【公民館】&#10;一人当たり面積">
          <a:extLst>
            <a:ext uri="{FF2B5EF4-FFF2-40B4-BE49-F238E27FC236}">
              <a16:creationId xmlns:a16="http://schemas.microsoft.com/office/drawing/2014/main" id="{EA7E9489-3E51-439D-A2B6-5ED9895626B3}"/>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2" name="n_2aveValue【公民館】&#10;一人当たり面積">
          <a:extLst>
            <a:ext uri="{FF2B5EF4-FFF2-40B4-BE49-F238E27FC236}">
              <a16:creationId xmlns:a16="http://schemas.microsoft.com/office/drawing/2014/main" id="{144394C4-BC70-4872-9018-3E27A9C797C5}"/>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3" name="n_3aveValue【公民館】&#10;一人当たり面積">
          <a:extLst>
            <a:ext uri="{FF2B5EF4-FFF2-40B4-BE49-F238E27FC236}">
              <a16:creationId xmlns:a16="http://schemas.microsoft.com/office/drawing/2014/main" id="{F1DBAC87-E0BB-4A48-AC80-872594D4FEB3}"/>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5757</xdr:rowOff>
    </xdr:from>
    <xdr:ext cx="469744" cy="259045"/>
    <xdr:sp macro="" textlink="">
      <xdr:nvSpPr>
        <xdr:cNvPr id="694" name="n_1mainValue【公民館】&#10;一人当たり面積">
          <a:extLst>
            <a:ext uri="{FF2B5EF4-FFF2-40B4-BE49-F238E27FC236}">
              <a16:creationId xmlns:a16="http://schemas.microsoft.com/office/drawing/2014/main" id="{223CB303-CE2E-40A0-9E65-D7AAA9861121}"/>
            </a:ext>
          </a:extLst>
        </xdr:cNvPr>
        <xdr:cNvSpPr txBox="1"/>
      </xdr:nvSpPr>
      <xdr:spPr>
        <a:xfrm>
          <a:off x="21075727" y="180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11701</xdr:rowOff>
    </xdr:from>
    <xdr:ext cx="469744" cy="259045"/>
    <xdr:sp macro="" textlink="">
      <xdr:nvSpPr>
        <xdr:cNvPr id="695" name="n_2mainValue【公民館】&#10;一人当たり面積">
          <a:extLst>
            <a:ext uri="{FF2B5EF4-FFF2-40B4-BE49-F238E27FC236}">
              <a16:creationId xmlns:a16="http://schemas.microsoft.com/office/drawing/2014/main" id="{A81D85E0-9928-45AA-8094-C44EA54036AE}"/>
            </a:ext>
          </a:extLst>
        </xdr:cNvPr>
        <xdr:cNvSpPr txBox="1"/>
      </xdr:nvSpPr>
      <xdr:spPr>
        <a:xfrm>
          <a:off x="20199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109541</xdr:rowOff>
    </xdr:from>
    <xdr:ext cx="469744" cy="259045"/>
    <xdr:sp macro="" textlink="">
      <xdr:nvSpPr>
        <xdr:cNvPr id="696" name="n_3mainValue【公民館】&#10;一人当たり面積">
          <a:extLst>
            <a:ext uri="{FF2B5EF4-FFF2-40B4-BE49-F238E27FC236}">
              <a16:creationId xmlns:a16="http://schemas.microsoft.com/office/drawing/2014/main" id="{1472E622-FC66-45AE-9ABD-62B2792F4B83}"/>
            </a:ext>
          </a:extLst>
        </xdr:cNvPr>
        <xdr:cNvSpPr txBox="1"/>
      </xdr:nvSpPr>
      <xdr:spPr>
        <a:xfrm>
          <a:off x="19310427" y="181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B0A72D27-F736-4BBE-BFD8-6BB79BA11E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A8CAF498-8CD7-4D6F-AC16-A1D7AC8415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1520C846-442E-4840-BD6A-61572D6AF4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学校施設、公民館である。唯一公営住宅のみが類似団体を大きく下回っており、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棟すべてが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年以降に建築されたものであり、比較的築年数が浅いためである。なお認定こども園・幼稚園・保育所に関して、平成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％となっているのは、村唯一の保育所を民間に無償譲渡したためである。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504EEB-C86E-48C8-AA13-C136FBD3FF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D67A34-0A30-440D-82CB-DA5FE9A88C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A4AB08-F5C7-4B15-B53D-E472409326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573C9A-9904-485B-878E-8DCD6A0762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5A1532-D4F9-4CF4-BD09-B0515C1E65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1E9FDF-AA09-420D-82EB-6DAF16BC63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025D19-1740-40F8-A7D9-5975E29D73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703574-C678-4EED-A886-D348FB6598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BF3C32-E463-4684-9EB1-7FF57A6CE4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901B1A-ED24-4A14-B5BA-3189AF4A14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93DB05-67D6-44CD-8C4F-155AD398CA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7057CF-AB87-4820-9648-247D8527BA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F1F4F0-283C-434E-ABE9-A263901B19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83C715-AF81-4085-B8BE-2E9D82CEBD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A0BD31-48A4-48CF-BE2E-4434D27036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B09B3F1-6715-4213-9601-A28A828C77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65E7F9-6D35-4D9D-BE1C-1757C63E78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0FD14B-E87D-46A1-822E-0AF8FA9666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246997F-80D9-4538-9488-A0506CD683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76397E-41FD-47E9-A0D9-F2AB709DC9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55398F-58D2-4C6E-A225-6938BD2649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DDC995-4AE4-48F6-91DB-C873218028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ACC265-F356-4299-829C-69F92BDD47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62DB40-BDA4-4E63-B084-5A4460AD16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F5B8E8-53AB-4605-8202-4124E7CB12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03DD89-D7E6-417B-BD93-CB69BC34EE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5E7C7D-8F06-4850-92A6-6FE68836C7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D62E3E-732A-4045-B418-D8BBA0EF06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621195-A3D0-44EC-931D-DC904796CD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290856E-4DF9-4EFC-8C9C-67749E228C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F32E5D-BB00-4D0C-A2FD-408DD24056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DAF19B9-6EB3-40D7-BD3A-16B6C56DFE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0CA907D-CF19-4CF7-B69E-25E4975937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068F8BD-0B46-48A0-8B4B-50AF9712E2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226D18-2539-420B-9BAD-5D7C727050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FD0055D-7769-4F8D-B2E3-25C7E530B8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B0EDC9B-AFFF-4D13-8CE9-1D68F59DE8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4AF3A6B-8754-406B-A92C-2145063AE0F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A862509-01BD-4F59-8888-658ADB8415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217CC23-3748-42A0-A655-FD91A7A085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7D317C99-7747-4704-88DF-D8DACA32F5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73B4C0B-0E31-4BBA-8E98-609867E62A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D0D57BD-653A-4619-AE30-EC0B25A81C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F67EE8E-FE47-4840-9103-79C8FE44B0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9FE634A-F244-4164-BF7A-1A35744A12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1B6D8D8-FC35-44F8-A4BF-4BE8BC1D992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A24FCC9-5B82-45ED-8EB1-A1A74AF12A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1AC5D09-524D-45AD-BDDB-2B764F5441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14AED6C-BC35-4603-9024-A625D2DC54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996E9BE-9551-476D-9B4B-39306ED7E9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1491109-C195-449F-888D-E44058E817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D918A12-DC8A-47A4-8AFA-C2C02A7A1C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3C7CFDD5-C608-4D97-9CFD-1FC4BA50C0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6FE3192-A7EB-4DFE-A90F-2E0DEDB26E1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100B7CED-5C21-4E45-811E-04F087B6E6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A376C05B-E733-4738-8A5B-711209B72F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EE356F1E-80AD-4A50-924C-A7EE8BF3C4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18A1EBC8-D759-46DB-A532-502FDCCB96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1304D56A-113E-47C8-9339-5C355BE069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ADA9557F-D749-4BB1-9943-2299884E27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B4D000B8-A263-4C1D-8A14-540A1BC263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B8F86631-3623-4F29-A00D-E2443B09F21A}"/>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5EB56BEB-16D3-41D2-8A27-F580D08B96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D0F93AD6-65C8-4643-BD3F-D9A3E53B7C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FB61B54D-E325-4CD7-A7D1-1BF642B7AF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FEEE056D-E11B-419A-BD5E-6AE8B009B9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D6CD55E3-B338-42DA-BD5D-FB10411E3C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D055B646-4307-464E-A3A5-FDD48FF0B3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C3796620-DC17-4F1D-8B4F-27000E44B3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E9E1CEBF-D3AF-4485-BD64-F0A18A62CF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3D77F540-92A7-4BAD-8D75-190F423A18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F9107AED-E5EC-4A03-AE1D-03B495384D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1CCD51FE-AECD-44E5-BDD1-84388850ACB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7215A540-091D-44B1-89B2-EBCD1323122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8508A37A-CAE1-46E3-8DA2-3CFB1AF8FAD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01093B07-9235-4F9F-9442-C7159E8D192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2E956BD5-EEE9-49D5-816A-2C8496E42CB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7D47FAA1-B8E2-4703-8F9F-958858DA70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F8544500-127B-4506-84EB-08FED27690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3745F728-2E17-4BAB-A2E7-ACCEC8D17D3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E2F90A9A-F920-4127-956B-38A207F637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F2709E82-706E-4BB5-9814-25207FDDC2C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C2631A68-F940-4D25-9908-2CB5013DA28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D91BC8FA-892E-47C7-AAF8-03F282E648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551543F8-34A2-4B58-851F-72D40C73E23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1BEFEBA5-FE0C-4327-83BD-67096FCF56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341D0013-D220-4DEE-9810-D3389A291A99}"/>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5FCD4FBF-2330-4A87-B384-DB836B11EC62}"/>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436B9520-ABA6-4743-B902-B28AE6B0D69F}"/>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5FD5ADA8-3168-41B8-9AE4-1E4D6B73158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0E6DB2EA-9419-4E4B-A217-E6726556993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9DF435C3-43D2-46D4-8894-0B0634F37E8E}"/>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7B7D1573-AD19-409E-A83C-88EE34E58A7D}"/>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9CB3A94B-5B18-42A2-8865-7167B7019D95}"/>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96" name="n_1aveValue【福祉施設】&#10;有形固定資産減価償却率">
          <a:extLst>
            <a:ext uri="{FF2B5EF4-FFF2-40B4-BE49-F238E27FC236}">
              <a16:creationId xmlns:a16="http://schemas.microsoft.com/office/drawing/2014/main" id="{EBCAB60A-7581-4945-9ACA-28F9FDEA66AA}"/>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BCF19F49-A747-42EE-9D89-EA879E927FFE}"/>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98" name="n_2aveValue【福祉施設】&#10;有形固定資産減価償却率">
          <a:extLst>
            <a:ext uri="{FF2B5EF4-FFF2-40B4-BE49-F238E27FC236}">
              <a16:creationId xmlns:a16="http://schemas.microsoft.com/office/drawing/2014/main" id="{59AC3991-8E9E-4666-BFBF-41062ED69B79}"/>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id="{338687ED-92EF-4C77-96FA-DF618F5EF9A7}"/>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00" name="n_3aveValue【福祉施設】&#10;有形固定資産減価償却率">
          <a:extLst>
            <a:ext uri="{FF2B5EF4-FFF2-40B4-BE49-F238E27FC236}">
              <a16:creationId xmlns:a16="http://schemas.microsoft.com/office/drawing/2014/main" id="{E3AA0F04-1EE9-42F6-B8F3-1DEE6D514FA9}"/>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768477A2-4007-4F66-90F6-C58E29B240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F66346F4-E6DF-4A6B-B79D-6C401538DF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500B3C6-5115-4FE6-834D-98DD669EBF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33AF0208-8C7B-4B6D-98EF-9E8FB3AC6F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FBE07371-63AA-4244-9147-3A4FC1D8A5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116839</xdr:rowOff>
    </xdr:from>
    <xdr:to>
      <xdr:col>24</xdr:col>
      <xdr:colOff>114300</xdr:colOff>
      <xdr:row>78</xdr:row>
      <xdr:rowOff>46989</xdr:rowOff>
    </xdr:to>
    <xdr:sp macro="" textlink="">
      <xdr:nvSpPr>
        <xdr:cNvPr id="106" name="楕円 105">
          <a:extLst>
            <a:ext uri="{FF2B5EF4-FFF2-40B4-BE49-F238E27FC236}">
              <a16:creationId xmlns:a16="http://schemas.microsoft.com/office/drawing/2014/main" id="{60831FC7-3D52-4D09-ADB0-876E3911A689}"/>
            </a:ext>
          </a:extLst>
        </xdr:cNvPr>
        <xdr:cNvSpPr/>
      </xdr:nvSpPr>
      <xdr:spPr>
        <a:xfrm>
          <a:off x="45847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35576</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6C334286-59AD-414B-AE9F-F9D08C848300}"/>
            </a:ext>
          </a:extLst>
        </xdr:cNvPr>
        <xdr:cNvSpPr txBox="1"/>
      </xdr:nvSpPr>
      <xdr:spPr>
        <a:xfrm>
          <a:off x="4673600" y="132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118745</xdr:rowOff>
    </xdr:from>
    <xdr:to>
      <xdr:col>20</xdr:col>
      <xdr:colOff>38100</xdr:colOff>
      <xdr:row>78</xdr:row>
      <xdr:rowOff>48895</xdr:rowOff>
    </xdr:to>
    <xdr:sp macro="" textlink="">
      <xdr:nvSpPr>
        <xdr:cNvPr id="108" name="楕円 107">
          <a:extLst>
            <a:ext uri="{FF2B5EF4-FFF2-40B4-BE49-F238E27FC236}">
              <a16:creationId xmlns:a16="http://schemas.microsoft.com/office/drawing/2014/main" id="{FD9C10B0-9255-4647-A4F1-9CCA7D81BA5A}"/>
            </a:ext>
          </a:extLst>
        </xdr:cNvPr>
        <xdr:cNvSpPr/>
      </xdr:nvSpPr>
      <xdr:spPr>
        <a:xfrm>
          <a:off x="3746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167639</xdr:rowOff>
    </xdr:from>
    <xdr:to>
      <xdr:col>24</xdr:col>
      <xdr:colOff>63500</xdr:colOff>
      <xdr:row>77</xdr:row>
      <xdr:rowOff>169545</xdr:rowOff>
    </xdr:to>
    <xdr:cxnSp macro="">
      <xdr:nvCxnSpPr>
        <xdr:cNvPr id="109" name="直線コネクタ 108">
          <a:extLst>
            <a:ext uri="{FF2B5EF4-FFF2-40B4-BE49-F238E27FC236}">
              <a16:creationId xmlns:a16="http://schemas.microsoft.com/office/drawing/2014/main" id="{C49473F2-D34B-44D4-8E95-62BDCC334EF6}"/>
            </a:ext>
          </a:extLst>
        </xdr:cNvPr>
        <xdr:cNvCxnSpPr/>
      </xdr:nvCxnSpPr>
      <xdr:spPr>
        <a:xfrm flipV="1">
          <a:off x="3797300" y="133692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149225</xdr:rowOff>
    </xdr:from>
    <xdr:to>
      <xdr:col>15</xdr:col>
      <xdr:colOff>101600</xdr:colOff>
      <xdr:row>78</xdr:row>
      <xdr:rowOff>79375</xdr:rowOff>
    </xdr:to>
    <xdr:sp macro="" textlink="">
      <xdr:nvSpPr>
        <xdr:cNvPr id="110" name="楕円 109">
          <a:extLst>
            <a:ext uri="{FF2B5EF4-FFF2-40B4-BE49-F238E27FC236}">
              <a16:creationId xmlns:a16="http://schemas.microsoft.com/office/drawing/2014/main" id="{ABC1CC12-2458-409B-85C2-80D9939E2379}"/>
            </a:ext>
          </a:extLst>
        </xdr:cNvPr>
        <xdr:cNvSpPr/>
      </xdr:nvSpPr>
      <xdr:spPr>
        <a:xfrm>
          <a:off x="2857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169545</xdr:rowOff>
    </xdr:from>
    <xdr:to>
      <xdr:col>19</xdr:col>
      <xdr:colOff>177800</xdr:colOff>
      <xdr:row>78</xdr:row>
      <xdr:rowOff>28575</xdr:rowOff>
    </xdr:to>
    <xdr:cxnSp macro="">
      <xdr:nvCxnSpPr>
        <xdr:cNvPr id="111" name="直線コネクタ 110">
          <a:extLst>
            <a:ext uri="{FF2B5EF4-FFF2-40B4-BE49-F238E27FC236}">
              <a16:creationId xmlns:a16="http://schemas.microsoft.com/office/drawing/2014/main" id="{45EB34B6-02C3-4DCF-B16F-72284D2B646F}"/>
            </a:ext>
          </a:extLst>
        </xdr:cNvPr>
        <xdr:cNvCxnSpPr/>
      </xdr:nvCxnSpPr>
      <xdr:spPr>
        <a:xfrm flipV="1">
          <a:off x="2908300" y="13371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23495</xdr:rowOff>
    </xdr:from>
    <xdr:to>
      <xdr:col>10</xdr:col>
      <xdr:colOff>165100</xdr:colOff>
      <xdr:row>78</xdr:row>
      <xdr:rowOff>125095</xdr:rowOff>
    </xdr:to>
    <xdr:sp macro="" textlink="">
      <xdr:nvSpPr>
        <xdr:cNvPr id="112" name="楕円 111">
          <a:extLst>
            <a:ext uri="{FF2B5EF4-FFF2-40B4-BE49-F238E27FC236}">
              <a16:creationId xmlns:a16="http://schemas.microsoft.com/office/drawing/2014/main" id="{2F223959-4664-4F9D-95F6-2D902C35DAFF}"/>
            </a:ext>
          </a:extLst>
        </xdr:cNvPr>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28575</xdr:rowOff>
    </xdr:from>
    <xdr:to>
      <xdr:col>15</xdr:col>
      <xdr:colOff>50800</xdr:colOff>
      <xdr:row>78</xdr:row>
      <xdr:rowOff>74295</xdr:rowOff>
    </xdr:to>
    <xdr:cxnSp macro="">
      <xdr:nvCxnSpPr>
        <xdr:cNvPr id="113" name="直線コネクタ 112">
          <a:extLst>
            <a:ext uri="{FF2B5EF4-FFF2-40B4-BE49-F238E27FC236}">
              <a16:creationId xmlns:a16="http://schemas.microsoft.com/office/drawing/2014/main" id="{CF9535CF-15C8-4D2E-B368-1920E4C5F1BB}"/>
            </a:ext>
          </a:extLst>
        </xdr:cNvPr>
        <xdr:cNvCxnSpPr/>
      </xdr:nvCxnSpPr>
      <xdr:spPr>
        <a:xfrm flipV="1">
          <a:off x="2019300" y="13401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65422</xdr:rowOff>
    </xdr:from>
    <xdr:ext cx="405111" cy="259045"/>
    <xdr:sp macro="" textlink="">
      <xdr:nvSpPr>
        <xdr:cNvPr id="114" name="n_1mainValue【福祉施設】&#10;有形固定資産減価償却率">
          <a:extLst>
            <a:ext uri="{FF2B5EF4-FFF2-40B4-BE49-F238E27FC236}">
              <a16:creationId xmlns:a16="http://schemas.microsoft.com/office/drawing/2014/main" id="{130152CB-E6C0-4AF8-9634-A855945CEA6C}"/>
            </a:ext>
          </a:extLst>
        </xdr:cNvPr>
        <xdr:cNvSpPr txBox="1"/>
      </xdr:nvSpPr>
      <xdr:spPr>
        <a:xfrm>
          <a:off x="35820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95902</xdr:rowOff>
    </xdr:from>
    <xdr:ext cx="405111" cy="259045"/>
    <xdr:sp macro="" textlink="">
      <xdr:nvSpPr>
        <xdr:cNvPr id="115" name="n_2mainValue【福祉施設】&#10;有形固定資産減価償却率">
          <a:extLst>
            <a:ext uri="{FF2B5EF4-FFF2-40B4-BE49-F238E27FC236}">
              <a16:creationId xmlns:a16="http://schemas.microsoft.com/office/drawing/2014/main" id="{616D16BA-D7CC-47B6-9A5C-0F249ABCAD82}"/>
            </a:ext>
          </a:extLst>
        </xdr:cNvPr>
        <xdr:cNvSpPr txBox="1"/>
      </xdr:nvSpPr>
      <xdr:spPr>
        <a:xfrm>
          <a:off x="2705744"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141622</xdr:rowOff>
    </xdr:from>
    <xdr:ext cx="405111" cy="259045"/>
    <xdr:sp macro="" textlink="">
      <xdr:nvSpPr>
        <xdr:cNvPr id="116" name="n_3mainValue【福祉施設】&#10;有形固定資産減価償却率">
          <a:extLst>
            <a:ext uri="{FF2B5EF4-FFF2-40B4-BE49-F238E27FC236}">
              <a16:creationId xmlns:a16="http://schemas.microsoft.com/office/drawing/2014/main" id="{B0F9EE3D-73B3-47D4-8F25-8C9D388CF537}"/>
            </a:ext>
          </a:extLst>
        </xdr:cNvPr>
        <xdr:cNvSpPr txBox="1"/>
      </xdr:nvSpPr>
      <xdr:spPr>
        <a:xfrm>
          <a:off x="1816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7" name="正方形/長方形 116">
          <a:extLst>
            <a:ext uri="{FF2B5EF4-FFF2-40B4-BE49-F238E27FC236}">
              <a16:creationId xmlns:a16="http://schemas.microsoft.com/office/drawing/2014/main" id="{8396266A-505F-49A5-A1F1-FDDD23DAA9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8" name="正方形/長方形 117">
          <a:extLst>
            <a:ext uri="{FF2B5EF4-FFF2-40B4-BE49-F238E27FC236}">
              <a16:creationId xmlns:a16="http://schemas.microsoft.com/office/drawing/2014/main" id="{F21ADD0B-E2FF-4721-A14B-22DC5722C3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9" name="正方形/長方形 118">
          <a:extLst>
            <a:ext uri="{FF2B5EF4-FFF2-40B4-BE49-F238E27FC236}">
              <a16:creationId xmlns:a16="http://schemas.microsoft.com/office/drawing/2014/main" id="{9BFFCFF5-80F3-4E05-A246-676C4CCC24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0" name="正方形/長方形 119">
          <a:extLst>
            <a:ext uri="{FF2B5EF4-FFF2-40B4-BE49-F238E27FC236}">
              <a16:creationId xmlns:a16="http://schemas.microsoft.com/office/drawing/2014/main" id="{90FFA89A-DD1D-4992-8E5E-7259340256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1" name="正方形/長方形 120">
          <a:extLst>
            <a:ext uri="{FF2B5EF4-FFF2-40B4-BE49-F238E27FC236}">
              <a16:creationId xmlns:a16="http://schemas.microsoft.com/office/drawing/2014/main" id="{D3A833C7-4D58-4818-A614-C17DCD808A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2" name="正方形/長方形 121">
          <a:extLst>
            <a:ext uri="{FF2B5EF4-FFF2-40B4-BE49-F238E27FC236}">
              <a16:creationId xmlns:a16="http://schemas.microsoft.com/office/drawing/2014/main" id="{CE5B8493-7007-453D-AFE4-D43083101B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3" name="正方形/長方形 122">
          <a:extLst>
            <a:ext uri="{FF2B5EF4-FFF2-40B4-BE49-F238E27FC236}">
              <a16:creationId xmlns:a16="http://schemas.microsoft.com/office/drawing/2014/main" id="{5A643A9C-87EB-4379-A166-AD0132BA9A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4" name="正方形/長方形 123">
          <a:extLst>
            <a:ext uri="{FF2B5EF4-FFF2-40B4-BE49-F238E27FC236}">
              <a16:creationId xmlns:a16="http://schemas.microsoft.com/office/drawing/2014/main" id="{ECFF0D44-824D-4AFB-ABE1-85D73149C4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5" name="テキスト ボックス 124">
          <a:extLst>
            <a:ext uri="{FF2B5EF4-FFF2-40B4-BE49-F238E27FC236}">
              <a16:creationId xmlns:a16="http://schemas.microsoft.com/office/drawing/2014/main" id="{C078EBC8-F7A0-40DA-B5BD-4F8A654C88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6" name="直線コネクタ 125">
          <a:extLst>
            <a:ext uri="{FF2B5EF4-FFF2-40B4-BE49-F238E27FC236}">
              <a16:creationId xmlns:a16="http://schemas.microsoft.com/office/drawing/2014/main" id="{749F3E80-AC4A-496F-AA30-0387112CB9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7" name="直線コネクタ 126">
          <a:extLst>
            <a:ext uri="{FF2B5EF4-FFF2-40B4-BE49-F238E27FC236}">
              <a16:creationId xmlns:a16="http://schemas.microsoft.com/office/drawing/2014/main" id="{C706F35D-3CE2-4EE5-B9AC-08710553FCF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8" name="テキスト ボックス 127">
          <a:extLst>
            <a:ext uri="{FF2B5EF4-FFF2-40B4-BE49-F238E27FC236}">
              <a16:creationId xmlns:a16="http://schemas.microsoft.com/office/drawing/2014/main" id="{D7C06422-8E23-4FCA-9CBA-173349A9A8B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9" name="直線コネクタ 128">
          <a:extLst>
            <a:ext uri="{FF2B5EF4-FFF2-40B4-BE49-F238E27FC236}">
              <a16:creationId xmlns:a16="http://schemas.microsoft.com/office/drawing/2014/main" id="{61249E8A-5B86-40A0-B2B5-FA6A229109C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0" name="テキスト ボックス 129">
          <a:extLst>
            <a:ext uri="{FF2B5EF4-FFF2-40B4-BE49-F238E27FC236}">
              <a16:creationId xmlns:a16="http://schemas.microsoft.com/office/drawing/2014/main" id="{C744D21E-97D7-4E97-9510-FD170A793F5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1" name="直線コネクタ 130">
          <a:extLst>
            <a:ext uri="{FF2B5EF4-FFF2-40B4-BE49-F238E27FC236}">
              <a16:creationId xmlns:a16="http://schemas.microsoft.com/office/drawing/2014/main" id="{427252F2-991A-4012-BC9D-EBC82158ADB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2" name="テキスト ボックス 131">
          <a:extLst>
            <a:ext uri="{FF2B5EF4-FFF2-40B4-BE49-F238E27FC236}">
              <a16:creationId xmlns:a16="http://schemas.microsoft.com/office/drawing/2014/main" id="{96A7051E-837B-4C76-B35D-8CB57A3E3F2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3" name="直線コネクタ 132">
          <a:extLst>
            <a:ext uri="{FF2B5EF4-FFF2-40B4-BE49-F238E27FC236}">
              <a16:creationId xmlns:a16="http://schemas.microsoft.com/office/drawing/2014/main" id="{FD4C8C14-08DA-4CE5-A1ED-895A7F485F5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4" name="テキスト ボックス 133">
          <a:extLst>
            <a:ext uri="{FF2B5EF4-FFF2-40B4-BE49-F238E27FC236}">
              <a16:creationId xmlns:a16="http://schemas.microsoft.com/office/drawing/2014/main" id="{5B97B09D-93C7-4394-BE0B-5A3559DC449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5" name="直線コネクタ 134">
          <a:extLst>
            <a:ext uri="{FF2B5EF4-FFF2-40B4-BE49-F238E27FC236}">
              <a16:creationId xmlns:a16="http://schemas.microsoft.com/office/drawing/2014/main" id="{CDB210D0-D556-4E6C-9959-02E25B0F8C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6" name="テキスト ボックス 135">
          <a:extLst>
            <a:ext uri="{FF2B5EF4-FFF2-40B4-BE49-F238E27FC236}">
              <a16:creationId xmlns:a16="http://schemas.microsoft.com/office/drawing/2014/main" id="{90077E90-19BC-4975-9707-7F4A93798D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7" name="直線コネクタ 136">
          <a:extLst>
            <a:ext uri="{FF2B5EF4-FFF2-40B4-BE49-F238E27FC236}">
              <a16:creationId xmlns:a16="http://schemas.microsoft.com/office/drawing/2014/main" id="{6D2803FB-DF99-4601-948F-C022F6CD1E8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8" name="テキスト ボックス 137">
          <a:extLst>
            <a:ext uri="{FF2B5EF4-FFF2-40B4-BE49-F238E27FC236}">
              <a16:creationId xmlns:a16="http://schemas.microsoft.com/office/drawing/2014/main" id="{480C03DC-E19F-483D-B43D-ACF855E7776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9" name="直線コネクタ 138">
          <a:extLst>
            <a:ext uri="{FF2B5EF4-FFF2-40B4-BE49-F238E27FC236}">
              <a16:creationId xmlns:a16="http://schemas.microsoft.com/office/drawing/2014/main" id="{4F121AEB-8509-4370-8162-127ED785C2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0" name="テキスト ボックス 139">
          <a:extLst>
            <a:ext uri="{FF2B5EF4-FFF2-40B4-BE49-F238E27FC236}">
              <a16:creationId xmlns:a16="http://schemas.microsoft.com/office/drawing/2014/main" id="{2898FD25-FC15-4802-98B4-24F73B04E0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1" name="【福祉施設】&#10;一人当たり面積グラフ枠">
          <a:extLst>
            <a:ext uri="{FF2B5EF4-FFF2-40B4-BE49-F238E27FC236}">
              <a16:creationId xmlns:a16="http://schemas.microsoft.com/office/drawing/2014/main" id="{066A3A42-3B73-4025-ACBB-0F55F242B2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42" name="直線コネクタ 141">
          <a:extLst>
            <a:ext uri="{FF2B5EF4-FFF2-40B4-BE49-F238E27FC236}">
              <a16:creationId xmlns:a16="http://schemas.microsoft.com/office/drawing/2014/main" id="{811D27D0-B694-4ABA-893D-23DE64268823}"/>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43" name="【福祉施設】&#10;一人当たり面積最小値テキスト">
          <a:extLst>
            <a:ext uri="{FF2B5EF4-FFF2-40B4-BE49-F238E27FC236}">
              <a16:creationId xmlns:a16="http://schemas.microsoft.com/office/drawing/2014/main" id="{37337331-BAA5-4DD3-8FFF-2BE75E2A7FDD}"/>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44" name="直線コネクタ 143">
          <a:extLst>
            <a:ext uri="{FF2B5EF4-FFF2-40B4-BE49-F238E27FC236}">
              <a16:creationId xmlns:a16="http://schemas.microsoft.com/office/drawing/2014/main" id="{01B35DEB-025D-4CC0-A040-40841189558D}"/>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45" name="【福祉施設】&#10;一人当たり面積最大値テキスト">
          <a:extLst>
            <a:ext uri="{FF2B5EF4-FFF2-40B4-BE49-F238E27FC236}">
              <a16:creationId xmlns:a16="http://schemas.microsoft.com/office/drawing/2014/main" id="{31A005F7-D0BC-4E2B-9DDE-AC5342AE11EC}"/>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6" name="直線コネクタ 145">
          <a:extLst>
            <a:ext uri="{FF2B5EF4-FFF2-40B4-BE49-F238E27FC236}">
              <a16:creationId xmlns:a16="http://schemas.microsoft.com/office/drawing/2014/main" id="{E9E806AB-922E-470D-9847-D88A57C86478}"/>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147" name="【福祉施設】&#10;一人当たり面積平均値テキスト">
          <a:extLst>
            <a:ext uri="{FF2B5EF4-FFF2-40B4-BE49-F238E27FC236}">
              <a16:creationId xmlns:a16="http://schemas.microsoft.com/office/drawing/2014/main" id="{075D10C8-E02C-490A-B87B-1E7030FD105D}"/>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8" name="フローチャート: 判断 147">
          <a:extLst>
            <a:ext uri="{FF2B5EF4-FFF2-40B4-BE49-F238E27FC236}">
              <a16:creationId xmlns:a16="http://schemas.microsoft.com/office/drawing/2014/main" id="{F80FB030-D4AB-4665-BA2D-68F38C7C1F8B}"/>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9" name="フローチャート: 判断 148">
          <a:extLst>
            <a:ext uri="{FF2B5EF4-FFF2-40B4-BE49-F238E27FC236}">
              <a16:creationId xmlns:a16="http://schemas.microsoft.com/office/drawing/2014/main" id="{08B68FD8-9281-4A6A-9223-8E43E968E206}"/>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150" name="n_1aveValue【福祉施設】&#10;一人当たり面積">
          <a:extLst>
            <a:ext uri="{FF2B5EF4-FFF2-40B4-BE49-F238E27FC236}">
              <a16:creationId xmlns:a16="http://schemas.microsoft.com/office/drawing/2014/main" id="{CFF0B1EC-FC23-4655-B4B2-1B2A6C47AB45}"/>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51" name="フローチャート: 判断 150">
          <a:extLst>
            <a:ext uri="{FF2B5EF4-FFF2-40B4-BE49-F238E27FC236}">
              <a16:creationId xmlns:a16="http://schemas.microsoft.com/office/drawing/2014/main" id="{68ACEFBF-DF79-4D87-983F-ED47126C8E67}"/>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52" name="n_2aveValue【福祉施設】&#10;一人当たり面積">
          <a:extLst>
            <a:ext uri="{FF2B5EF4-FFF2-40B4-BE49-F238E27FC236}">
              <a16:creationId xmlns:a16="http://schemas.microsoft.com/office/drawing/2014/main" id="{00818654-F4AE-46ED-A11B-A490190EAA7B}"/>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53" name="フローチャート: 判断 152">
          <a:extLst>
            <a:ext uri="{FF2B5EF4-FFF2-40B4-BE49-F238E27FC236}">
              <a16:creationId xmlns:a16="http://schemas.microsoft.com/office/drawing/2014/main" id="{E7DF9312-233D-419A-9825-C28952F3DEEA}"/>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54" name="n_3aveValue【福祉施設】&#10;一人当たり面積">
          <a:extLst>
            <a:ext uri="{FF2B5EF4-FFF2-40B4-BE49-F238E27FC236}">
              <a16:creationId xmlns:a16="http://schemas.microsoft.com/office/drawing/2014/main" id="{DCAF811A-5FDC-4EB5-AD65-42F1D38E6248}"/>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722D10DF-3202-4042-91C8-D731AF80741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5789C177-723E-4E7C-8ADC-FB89B6559E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CABFFA4E-B5FE-43A2-B0B9-1B8259D49B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FC9AA19B-84B5-463B-9C88-2BFB94F396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75900966-CCAA-4980-B965-38D52D294C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160" name="楕円 159">
          <a:extLst>
            <a:ext uri="{FF2B5EF4-FFF2-40B4-BE49-F238E27FC236}">
              <a16:creationId xmlns:a16="http://schemas.microsoft.com/office/drawing/2014/main" id="{FD44146C-8029-4FD2-955C-ED9823AD73C8}"/>
            </a:ext>
          </a:extLst>
        </xdr:cNvPr>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105173</xdr:rowOff>
    </xdr:from>
    <xdr:ext cx="469744" cy="259045"/>
    <xdr:sp macro="" textlink="">
      <xdr:nvSpPr>
        <xdr:cNvPr id="161" name="【福祉施設】&#10;一人当たり面積該当値テキスト">
          <a:extLst>
            <a:ext uri="{FF2B5EF4-FFF2-40B4-BE49-F238E27FC236}">
              <a16:creationId xmlns:a16="http://schemas.microsoft.com/office/drawing/2014/main" id="{28DD226D-8A6A-41B5-B5B5-44DCE987ED46}"/>
            </a:ext>
          </a:extLst>
        </xdr:cNvPr>
        <xdr:cNvSpPr txBox="1"/>
      </xdr:nvSpPr>
      <xdr:spPr>
        <a:xfrm>
          <a:off x="10515600"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125113</xdr:rowOff>
    </xdr:from>
    <xdr:to>
      <xdr:col>50</xdr:col>
      <xdr:colOff>165100</xdr:colOff>
      <xdr:row>86</xdr:row>
      <xdr:rowOff>55263</xdr:rowOff>
    </xdr:to>
    <xdr:sp macro="" textlink="">
      <xdr:nvSpPr>
        <xdr:cNvPr id="162" name="楕円 161">
          <a:extLst>
            <a:ext uri="{FF2B5EF4-FFF2-40B4-BE49-F238E27FC236}">
              <a16:creationId xmlns:a16="http://schemas.microsoft.com/office/drawing/2014/main" id="{7EB225ED-8CFD-4960-B150-2F4172141FBA}"/>
            </a:ext>
          </a:extLst>
        </xdr:cNvPr>
        <xdr:cNvSpPr/>
      </xdr:nvSpPr>
      <xdr:spPr>
        <a:xfrm>
          <a:off x="9588500" y="14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xdr:rowOff>
    </xdr:from>
    <xdr:to>
      <xdr:col>55</xdr:col>
      <xdr:colOff>0</xdr:colOff>
      <xdr:row>86</xdr:row>
      <xdr:rowOff>6096</xdr:rowOff>
    </xdr:to>
    <xdr:cxnSp macro="">
      <xdr:nvCxnSpPr>
        <xdr:cNvPr id="163" name="直線コネクタ 162">
          <a:extLst>
            <a:ext uri="{FF2B5EF4-FFF2-40B4-BE49-F238E27FC236}">
              <a16:creationId xmlns:a16="http://schemas.microsoft.com/office/drawing/2014/main" id="{050D8D4B-8178-4F0D-A766-1ECA7F7AD805}"/>
            </a:ext>
          </a:extLst>
        </xdr:cNvPr>
        <xdr:cNvCxnSpPr/>
      </xdr:nvCxnSpPr>
      <xdr:spPr>
        <a:xfrm>
          <a:off x="9639300" y="147491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127398</xdr:rowOff>
    </xdr:from>
    <xdr:to>
      <xdr:col>46</xdr:col>
      <xdr:colOff>38100</xdr:colOff>
      <xdr:row>86</xdr:row>
      <xdr:rowOff>57548</xdr:rowOff>
    </xdr:to>
    <xdr:sp macro="" textlink="">
      <xdr:nvSpPr>
        <xdr:cNvPr id="164" name="楕円 163">
          <a:extLst>
            <a:ext uri="{FF2B5EF4-FFF2-40B4-BE49-F238E27FC236}">
              <a16:creationId xmlns:a16="http://schemas.microsoft.com/office/drawing/2014/main" id="{D44F4CEA-F558-493A-BB0E-6E035B5F910B}"/>
            </a:ext>
          </a:extLst>
        </xdr:cNvPr>
        <xdr:cNvSpPr/>
      </xdr:nvSpPr>
      <xdr:spPr>
        <a:xfrm>
          <a:off x="8699500" y="14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xdr:rowOff>
    </xdr:from>
    <xdr:to>
      <xdr:col>50</xdr:col>
      <xdr:colOff>114300</xdr:colOff>
      <xdr:row>86</xdr:row>
      <xdr:rowOff>6748</xdr:rowOff>
    </xdr:to>
    <xdr:cxnSp macro="">
      <xdr:nvCxnSpPr>
        <xdr:cNvPr id="165" name="直線コネクタ 164">
          <a:extLst>
            <a:ext uri="{FF2B5EF4-FFF2-40B4-BE49-F238E27FC236}">
              <a16:creationId xmlns:a16="http://schemas.microsoft.com/office/drawing/2014/main" id="{6DDEC6A5-B0A8-4DDE-ACAE-894D2C886518}"/>
            </a:ext>
          </a:extLst>
        </xdr:cNvPr>
        <xdr:cNvCxnSpPr/>
      </xdr:nvCxnSpPr>
      <xdr:spPr>
        <a:xfrm flipV="1">
          <a:off x="8750300" y="14749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166" name="楕円 165">
          <a:extLst>
            <a:ext uri="{FF2B5EF4-FFF2-40B4-BE49-F238E27FC236}">
              <a16:creationId xmlns:a16="http://schemas.microsoft.com/office/drawing/2014/main" id="{D0786433-E028-46AF-8189-5EBB1A33B4FB}"/>
            </a:ext>
          </a:extLst>
        </xdr:cNvPr>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6748</xdr:rowOff>
    </xdr:from>
    <xdr:to>
      <xdr:col>45</xdr:col>
      <xdr:colOff>177800</xdr:colOff>
      <xdr:row>86</xdr:row>
      <xdr:rowOff>11974</xdr:rowOff>
    </xdr:to>
    <xdr:cxnSp macro="">
      <xdr:nvCxnSpPr>
        <xdr:cNvPr id="167" name="直線コネクタ 166">
          <a:extLst>
            <a:ext uri="{FF2B5EF4-FFF2-40B4-BE49-F238E27FC236}">
              <a16:creationId xmlns:a16="http://schemas.microsoft.com/office/drawing/2014/main" id="{5FCB8218-8E8F-4F3C-AD02-765C6DB87016}"/>
            </a:ext>
          </a:extLst>
        </xdr:cNvPr>
        <xdr:cNvCxnSpPr/>
      </xdr:nvCxnSpPr>
      <xdr:spPr>
        <a:xfrm flipV="1">
          <a:off x="7861300" y="14751448"/>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46390</xdr:rowOff>
    </xdr:from>
    <xdr:ext cx="469744" cy="259045"/>
    <xdr:sp macro="" textlink="">
      <xdr:nvSpPr>
        <xdr:cNvPr id="168" name="n_1mainValue【福祉施設】&#10;一人当たり面積">
          <a:extLst>
            <a:ext uri="{FF2B5EF4-FFF2-40B4-BE49-F238E27FC236}">
              <a16:creationId xmlns:a16="http://schemas.microsoft.com/office/drawing/2014/main" id="{33A26BA9-B0B0-458D-9092-DC7093914DA4}"/>
            </a:ext>
          </a:extLst>
        </xdr:cNvPr>
        <xdr:cNvSpPr txBox="1"/>
      </xdr:nvSpPr>
      <xdr:spPr>
        <a:xfrm>
          <a:off x="9391727" y="147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48675</xdr:rowOff>
    </xdr:from>
    <xdr:ext cx="469744" cy="259045"/>
    <xdr:sp macro="" textlink="">
      <xdr:nvSpPr>
        <xdr:cNvPr id="169" name="n_2mainValue【福祉施設】&#10;一人当たり面積">
          <a:extLst>
            <a:ext uri="{FF2B5EF4-FFF2-40B4-BE49-F238E27FC236}">
              <a16:creationId xmlns:a16="http://schemas.microsoft.com/office/drawing/2014/main" id="{25B6E3E9-15A3-471A-B305-884A169DB61A}"/>
            </a:ext>
          </a:extLst>
        </xdr:cNvPr>
        <xdr:cNvSpPr txBox="1"/>
      </xdr:nvSpPr>
      <xdr:spPr>
        <a:xfrm>
          <a:off x="8515427" y="147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170" name="n_3mainValue【福祉施設】&#10;一人当たり面積">
          <a:extLst>
            <a:ext uri="{FF2B5EF4-FFF2-40B4-BE49-F238E27FC236}">
              <a16:creationId xmlns:a16="http://schemas.microsoft.com/office/drawing/2014/main" id="{2D58FB4D-3840-4E76-9833-5D8D3DBD1984}"/>
            </a:ext>
          </a:extLst>
        </xdr:cNvPr>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877FEF6F-5ADF-411D-A041-8E90C1584F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9B7C3C82-F8D0-48FD-BE57-6BADA5CB3CF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BA801C32-A9D0-4E57-82AB-6E2907AEAA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4F7A7BC8-54F8-4080-BF0C-2622974C9B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4750FCD3-AD5C-4807-A189-1EC2EF2033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F30F590F-14E7-4F51-AECD-6E810A08A3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9765207B-9CDB-49F9-BD10-A61B7683FFD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5182A326-DF9B-48E4-B8FF-1721A769947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EDB77454-174E-47FF-B2A3-EE5D316DE4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CC681076-9692-482A-82A6-F6B873BD53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7736C2D8-5459-471E-8142-C40439DF4D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BDA6D90C-18DB-4324-A645-4E4AD287A2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01DABC54-FB65-4591-BAD7-300E359232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569AA9B3-D9CA-41F7-94E1-7FC8913351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F9C5B83E-5A49-4B5C-9CE9-0A90D7862C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0DD0B9C0-66E7-480C-A3A0-E0B4E91001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0AEFCF9A-6B48-451D-8587-EC7BBDEC58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3257967D-8467-4473-825C-10C9975EF2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E274ABD1-16A3-4F6A-8A02-3642C26F61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959E9B37-9B96-4C0D-9CB3-DF058235E4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F14F1373-AC91-42EA-87D9-A004769C7A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AF917B7B-7594-4C99-A08F-A151AF41C7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BBCF86E5-56F5-4B39-95C1-A28861F906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3864E085-C5A8-4819-95EF-10B1420B5E6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5" name="正方形/長方形 194">
          <a:extLst>
            <a:ext uri="{FF2B5EF4-FFF2-40B4-BE49-F238E27FC236}">
              <a16:creationId xmlns:a16="http://schemas.microsoft.com/office/drawing/2014/main" id="{CC98469A-EAC4-4CF8-83D6-6CE3E251F9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6" name="正方形/長方形 195">
          <a:extLst>
            <a:ext uri="{FF2B5EF4-FFF2-40B4-BE49-F238E27FC236}">
              <a16:creationId xmlns:a16="http://schemas.microsoft.com/office/drawing/2014/main" id="{C522A187-0FCA-4DD5-88EE-6D0443B215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7" name="正方形/長方形 196">
          <a:extLst>
            <a:ext uri="{FF2B5EF4-FFF2-40B4-BE49-F238E27FC236}">
              <a16:creationId xmlns:a16="http://schemas.microsoft.com/office/drawing/2014/main" id="{2FC2EB43-8870-4958-854C-4EF823842D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8" name="正方形/長方形 197">
          <a:extLst>
            <a:ext uri="{FF2B5EF4-FFF2-40B4-BE49-F238E27FC236}">
              <a16:creationId xmlns:a16="http://schemas.microsoft.com/office/drawing/2014/main" id="{C28AD78E-5600-4DF7-B83D-8719A55777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9" name="正方形/長方形 198">
          <a:extLst>
            <a:ext uri="{FF2B5EF4-FFF2-40B4-BE49-F238E27FC236}">
              <a16:creationId xmlns:a16="http://schemas.microsoft.com/office/drawing/2014/main" id="{15D4656A-3437-416C-98F7-3555ADAD47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0" name="正方形/長方形 199">
          <a:extLst>
            <a:ext uri="{FF2B5EF4-FFF2-40B4-BE49-F238E27FC236}">
              <a16:creationId xmlns:a16="http://schemas.microsoft.com/office/drawing/2014/main" id="{A79E7BF9-DA01-46A4-9F66-3C626380A3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1" name="正方形/長方形 200">
          <a:extLst>
            <a:ext uri="{FF2B5EF4-FFF2-40B4-BE49-F238E27FC236}">
              <a16:creationId xmlns:a16="http://schemas.microsoft.com/office/drawing/2014/main" id="{329AED3A-189E-43C8-ACDF-AB46CD7E11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2" name="正方形/長方形 201">
          <a:extLst>
            <a:ext uri="{FF2B5EF4-FFF2-40B4-BE49-F238E27FC236}">
              <a16:creationId xmlns:a16="http://schemas.microsoft.com/office/drawing/2014/main" id="{E2B44BBB-A175-4EEA-9753-7315FF8EC9F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3" name="正方形/長方形 202">
          <a:extLst>
            <a:ext uri="{FF2B5EF4-FFF2-40B4-BE49-F238E27FC236}">
              <a16:creationId xmlns:a16="http://schemas.microsoft.com/office/drawing/2014/main" id="{176580E3-7A8B-48A8-A6AE-B5F3A5788EE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4" name="正方形/長方形 203">
          <a:extLst>
            <a:ext uri="{FF2B5EF4-FFF2-40B4-BE49-F238E27FC236}">
              <a16:creationId xmlns:a16="http://schemas.microsoft.com/office/drawing/2014/main" id="{681252D8-4FC8-4CEC-893E-8129083B3C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5" name="正方形/長方形 204">
          <a:extLst>
            <a:ext uri="{FF2B5EF4-FFF2-40B4-BE49-F238E27FC236}">
              <a16:creationId xmlns:a16="http://schemas.microsoft.com/office/drawing/2014/main" id="{59C4AD72-A892-4402-A288-AFE1B78826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6" name="正方形/長方形 205">
          <a:extLst>
            <a:ext uri="{FF2B5EF4-FFF2-40B4-BE49-F238E27FC236}">
              <a16:creationId xmlns:a16="http://schemas.microsoft.com/office/drawing/2014/main" id="{B9A6FAFB-2BF2-4FF4-9BF2-E284B4DD45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7" name="正方形/長方形 206">
          <a:extLst>
            <a:ext uri="{FF2B5EF4-FFF2-40B4-BE49-F238E27FC236}">
              <a16:creationId xmlns:a16="http://schemas.microsoft.com/office/drawing/2014/main" id="{CA834A97-C2A8-4FB7-A540-C7691D780C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8" name="正方形/長方形 207">
          <a:extLst>
            <a:ext uri="{FF2B5EF4-FFF2-40B4-BE49-F238E27FC236}">
              <a16:creationId xmlns:a16="http://schemas.microsoft.com/office/drawing/2014/main" id="{27AC155E-9735-45C6-ADB9-4F0953305C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9" name="正方形/長方形 208">
          <a:extLst>
            <a:ext uri="{FF2B5EF4-FFF2-40B4-BE49-F238E27FC236}">
              <a16:creationId xmlns:a16="http://schemas.microsoft.com/office/drawing/2014/main" id="{EC282B5E-0F80-43CC-9005-0ED858B0D1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正方形/長方形 209">
          <a:extLst>
            <a:ext uri="{FF2B5EF4-FFF2-40B4-BE49-F238E27FC236}">
              <a16:creationId xmlns:a16="http://schemas.microsoft.com/office/drawing/2014/main" id="{4635FF57-A6EB-4E80-B8A4-A372DC65A54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1" name="正方形/長方形 210">
          <a:extLst>
            <a:ext uri="{FF2B5EF4-FFF2-40B4-BE49-F238E27FC236}">
              <a16:creationId xmlns:a16="http://schemas.microsoft.com/office/drawing/2014/main" id="{0EBB4E80-0ACE-4559-BB4E-8E94C93494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2" name="正方形/長方形 211">
          <a:extLst>
            <a:ext uri="{FF2B5EF4-FFF2-40B4-BE49-F238E27FC236}">
              <a16:creationId xmlns:a16="http://schemas.microsoft.com/office/drawing/2014/main" id="{C8F5845E-A225-4CE2-AD1E-C92783F26A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3" name="正方形/長方形 212">
          <a:extLst>
            <a:ext uri="{FF2B5EF4-FFF2-40B4-BE49-F238E27FC236}">
              <a16:creationId xmlns:a16="http://schemas.microsoft.com/office/drawing/2014/main" id="{7E45AD8E-7A20-4C03-8933-5F3E4F6C45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4" name="正方形/長方形 213">
          <a:extLst>
            <a:ext uri="{FF2B5EF4-FFF2-40B4-BE49-F238E27FC236}">
              <a16:creationId xmlns:a16="http://schemas.microsoft.com/office/drawing/2014/main" id="{25E1367A-BD37-47C7-B1EA-94FA612841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5" name="正方形/長方形 214">
          <a:extLst>
            <a:ext uri="{FF2B5EF4-FFF2-40B4-BE49-F238E27FC236}">
              <a16:creationId xmlns:a16="http://schemas.microsoft.com/office/drawing/2014/main" id="{F34D6E61-E034-45EA-A821-FDD57E41FF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6" name="正方形/長方形 215">
          <a:extLst>
            <a:ext uri="{FF2B5EF4-FFF2-40B4-BE49-F238E27FC236}">
              <a16:creationId xmlns:a16="http://schemas.microsoft.com/office/drawing/2014/main" id="{0B6297F4-D58B-4871-AA56-EDCD7CC9AA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7" name="正方形/長方形 216">
          <a:extLst>
            <a:ext uri="{FF2B5EF4-FFF2-40B4-BE49-F238E27FC236}">
              <a16:creationId xmlns:a16="http://schemas.microsoft.com/office/drawing/2014/main" id="{12ADD997-7AE5-44E2-B94A-BCEF9F9F0F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8" name="正方形/長方形 217">
          <a:extLst>
            <a:ext uri="{FF2B5EF4-FFF2-40B4-BE49-F238E27FC236}">
              <a16:creationId xmlns:a16="http://schemas.microsoft.com/office/drawing/2014/main" id="{0822E672-966A-455D-BF8B-AC6F156C863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9" name="正方形/長方形 218">
          <a:extLst>
            <a:ext uri="{FF2B5EF4-FFF2-40B4-BE49-F238E27FC236}">
              <a16:creationId xmlns:a16="http://schemas.microsoft.com/office/drawing/2014/main" id="{E057FE60-335E-4B75-BAA3-82F30DC1AC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0" name="正方形/長方形 219">
          <a:extLst>
            <a:ext uri="{FF2B5EF4-FFF2-40B4-BE49-F238E27FC236}">
              <a16:creationId xmlns:a16="http://schemas.microsoft.com/office/drawing/2014/main" id="{6B097F16-F951-4126-A742-F6EB16CEDF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1" name="正方形/長方形 220">
          <a:extLst>
            <a:ext uri="{FF2B5EF4-FFF2-40B4-BE49-F238E27FC236}">
              <a16:creationId xmlns:a16="http://schemas.microsoft.com/office/drawing/2014/main" id="{1E61495A-6CCB-4695-B7DD-03FC91FD61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2" name="正方形/長方形 221">
          <a:extLst>
            <a:ext uri="{FF2B5EF4-FFF2-40B4-BE49-F238E27FC236}">
              <a16:creationId xmlns:a16="http://schemas.microsoft.com/office/drawing/2014/main" id="{644D7ACA-D899-4344-8ABF-5829BAAD34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3" name="正方形/長方形 222">
          <a:extLst>
            <a:ext uri="{FF2B5EF4-FFF2-40B4-BE49-F238E27FC236}">
              <a16:creationId xmlns:a16="http://schemas.microsoft.com/office/drawing/2014/main" id="{7EE36C21-E870-4047-9D33-0A70760CDC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4" name="正方形/長方形 223">
          <a:extLst>
            <a:ext uri="{FF2B5EF4-FFF2-40B4-BE49-F238E27FC236}">
              <a16:creationId xmlns:a16="http://schemas.microsoft.com/office/drawing/2014/main" id="{98D07AF9-25E0-4A9B-9559-4C8522608C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5" name="正方形/長方形 224">
          <a:extLst>
            <a:ext uri="{FF2B5EF4-FFF2-40B4-BE49-F238E27FC236}">
              <a16:creationId xmlns:a16="http://schemas.microsoft.com/office/drawing/2014/main" id="{E0E681A9-7114-4B29-BFDA-6C1E29F3D3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6" name="正方形/長方形 225">
          <a:extLst>
            <a:ext uri="{FF2B5EF4-FFF2-40B4-BE49-F238E27FC236}">
              <a16:creationId xmlns:a16="http://schemas.microsoft.com/office/drawing/2014/main" id="{F0C7BA04-23D2-4CAB-93E4-410941EE32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578E3187-B5B7-46E9-9687-2D6D7E9FEE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8" name="直線コネクタ 227">
          <a:extLst>
            <a:ext uri="{FF2B5EF4-FFF2-40B4-BE49-F238E27FC236}">
              <a16:creationId xmlns:a16="http://schemas.microsoft.com/office/drawing/2014/main" id="{5A4ADACB-87E0-4EF0-AF73-D9DD9F708E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29" name="直線コネクタ 228">
          <a:extLst>
            <a:ext uri="{FF2B5EF4-FFF2-40B4-BE49-F238E27FC236}">
              <a16:creationId xmlns:a16="http://schemas.microsoft.com/office/drawing/2014/main" id="{8D932DA6-6A13-443A-83B7-C177587B716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30" name="テキスト ボックス 229">
          <a:extLst>
            <a:ext uri="{FF2B5EF4-FFF2-40B4-BE49-F238E27FC236}">
              <a16:creationId xmlns:a16="http://schemas.microsoft.com/office/drawing/2014/main" id="{EC1C7697-E491-4E94-9C0F-6F69B6A5FD1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1" name="直線コネクタ 230">
          <a:extLst>
            <a:ext uri="{FF2B5EF4-FFF2-40B4-BE49-F238E27FC236}">
              <a16:creationId xmlns:a16="http://schemas.microsoft.com/office/drawing/2014/main" id="{1661F2DD-2D72-4444-9A8C-59CE9C09F79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2" name="テキスト ボックス 231">
          <a:extLst>
            <a:ext uri="{FF2B5EF4-FFF2-40B4-BE49-F238E27FC236}">
              <a16:creationId xmlns:a16="http://schemas.microsoft.com/office/drawing/2014/main" id="{08CA8034-D148-44A2-95BD-2E065C15634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3" name="直線コネクタ 232">
          <a:extLst>
            <a:ext uri="{FF2B5EF4-FFF2-40B4-BE49-F238E27FC236}">
              <a16:creationId xmlns:a16="http://schemas.microsoft.com/office/drawing/2014/main" id="{F5BBB39B-6E57-4F5E-AD19-F0BC7B3ED3B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4" name="テキスト ボックス 233">
          <a:extLst>
            <a:ext uri="{FF2B5EF4-FFF2-40B4-BE49-F238E27FC236}">
              <a16:creationId xmlns:a16="http://schemas.microsoft.com/office/drawing/2014/main" id="{D707B668-E291-4BF7-8D0F-A5F1AD8FDB1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5" name="直線コネクタ 234">
          <a:extLst>
            <a:ext uri="{FF2B5EF4-FFF2-40B4-BE49-F238E27FC236}">
              <a16:creationId xmlns:a16="http://schemas.microsoft.com/office/drawing/2014/main" id="{3EB2CFE5-A825-48FB-BD83-852EE9B94B6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6" name="テキスト ボックス 235">
          <a:extLst>
            <a:ext uri="{FF2B5EF4-FFF2-40B4-BE49-F238E27FC236}">
              <a16:creationId xmlns:a16="http://schemas.microsoft.com/office/drawing/2014/main" id="{05F74B02-1942-4DF4-B9AF-54FF6726A9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37" name="直線コネクタ 236">
          <a:extLst>
            <a:ext uri="{FF2B5EF4-FFF2-40B4-BE49-F238E27FC236}">
              <a16:creationId xmlns:a16="http://schemas.microsoft.com/office/drawing/2014/main" id="{0B94EC55-412B-43D9-8F0C-A9967929241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38" name="テキスト ボックス 237">
          <a:extLst>
            <a:ext uri="{FF2B5EF4-FFF2-40B4-BE49-F238E27FC236}">
              <a16:creationId xmlns:a16="http://schemas.microsoft.com/office/drawing/2014/main" id="{08255AA5-B8CC-42B8-9791-223352A7DF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39" name="直線コネクタ 238">
          <a:extLst>
            <a:ext uri="{FF2B5EF4-FFF2-40B4-BE49-F238E27FC236}">
              <a16:creationId xmlns:a16="http://schemas.microsoft.com/office/drawing/2014/main" id="{49C1CE06-1D44-4DA7-94A3-5B60F06C846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40" name="テキスト ボックス 239">
          <a:extLst>
            <a:ext uri="{FF2B5EF4-FFF2-40B4-BE49-F238E27FC236}">
              <a16:creationId xmlns:a16="http://schemas.microsoft.com/office/drawing/2014/main" id="{479C534F-1A40-4739-8BA8-FD3B40A340C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1" name="直線コネクタ 240">
          <a:extLst>
            <a:ext uri="{FF2B5EF4-FFF2-40B4-BE49-F238E27FC236}">
              <a16:creationId xmlns:a16="http://schemas.microsoft.com/office/drawing/2014/main" id="{10953E2C-FFD4-4288-95CB-8C36B943EF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14785147-4202-4FF2-9B4E-8EE80CA72A7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43" name="【消防施設】&#10;有形固定資産減価償却率グラフ枠">
          <a:extLst>
            <a:ext uri="{FF2B5EF4-FFF2-40B4-BE49-F238E27FC236}">
              <a16:creationId xmlns:a16="http://schemas.microsoft.com/office/drawing/2014/main" id="{AF9AD308-D891-4475-BB21-5B596D7B7A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244" name="直線コネクタ 243">
          <a:extLst>
            <a:ext uri="{FF2B5EF4-FFF2-40B4-BE49-F238E27FC236}">
              <a16:creationId xmlns:a16="http://schemas.microsoft.com/office/drawing/2014/main" id="{8DC8A2A6-AA9C-4A93-8663-64682B579993}"/>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245" name="【消防施設】&#10;有形固定資産減価償却率最小値テキスト">
          <a:extLst>
            <a:ext uri="{FF2B5EF4-FFF2-40B4-BE49-F238E27FC236}">
              <a16:creationId xmlns:a16="http://schemas.microsoft.com/office/drawing/2014/main" id="{A60EBEB0-D729-410D-B1E9-45CC9C959E3B}"/>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246" name="直線コネクタ 245">
          <a:extLst>
            <a:ext uri="{FF2B5EF4-FFF2-40B4-BE49-F238E27FC236}">
              <a16:creationId xmlns:a16="http://schemas.microsoft.com/office/drawing/2014/main" id="{9689B3CE-6D1E-4CBE-92A4-9F8E3EAC5BF5}"/>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47" name="【消防施設】&#10;有形固定資産減価償却率最大値テキスト">
          <a:extLst>
            <a:ext uri="{FF2B5EF4-FFF2-40B4-BE49-F238E27FC236}">
              <a16:creationId xmlns:a16="http://schemas.microsoft.com/office/drawing/2014/main" id="{D7B75E20-18EB-411D-BFFC-0BB411CA882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48" name="直線コネクタ 247">
          <a:extLst>
            <a:ext uri="{FF2B5EF4-FFF2-40B4-BE49-F238E27FC236}">
              <a16:creationId xmlns:a16="http://schemas.microsoft.com/office/drawing/2014/main" id="{65B878B2-C157-481F-9452-3DECE03A2F9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249" name="【消防施設】&#10;有形固定資産減価償却率平均値テキスト">
          <a:extLst>
            <a:ext uri="{FF2B5EF4-FFF2-40B4-BE49-F238E27FC236}">
              <a16:creationId xmlns:a16="http://schemas.microsoft.com/office/drawing/2014/main" id="{DAF2DAD0-DAB5-4224-B647-9C4151DA57A4}"/>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250" name="フローチャート: 判断 249">
          <a:extLst>
            <a:ext uri="{FF2B5EF4-FFF2-40B4-BE49-F238E27FC236}">
              <a16:creationId xmlns:a16="http://schemas.microsoft.com/office/drawing/2014/main" id="{1EBF0DCF-CDE6-4B41-92DD-CC97F83755D6}"/>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251" name="フローチャート: 判断 250">
          <a:extLst>
            <a:ext uri="{FF2B5EF4-FFF2-40B4-BE49-F238E27FC236}">
              <a16:creationId xmlns:a16="http://schemas.microsoft.com/office/drawing/2014/main" id="{D4DD355B-AF45-4DE0-BE5E-263EFFF9B727}"/>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252" name="n_1aveValue【消防施設】&#10;有形固定資産減価償却率">
          <a:extLst>
            <a:ext uri="{FF2B5EF4-FFF2-40B4-BE49-F238E27FC236}">
              <a16:creationId xmlns:a16="http://schemas.microsoft.com/office/drawing/2014/main" id="{2C5EE78A-84B2-4E97-8F2D-E6C0708578F8}"/>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253" name="フローチャート: 判断 252">
          <a:extLst>
            <a:ext uri="{FF2B5EF4-FFF2-40B4-BE49-F238E27FC236}">
              <a16:creationId xmlns:a16="http://schemas.microsoft.com/office/drawing/2014/main" id="{9D20D007-668D-4A9C-84E8-C2397C9BB419}"/>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254" name="n_2aveValue【消防施設】&#10;有形固定資産減価償却率">
          <a:extLst>
            <a:ext uri="{FF2B5EF4-FFF2-40B4-BE49-F238E27FC236}">
              <a16:creationId xmlns:a16="http://schemas.microsoft.com/office/drawing/2014/main" id="{68B1D48A-9C6A-4547-BC50-E4E28C181833}"/>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255" name="フローチャート: 判断 254">
          <a:extLst>
            <a:ext uri="{FF2B5EF4-FFF2-40B4-BE49-F238E27FC236}">
              <a16:creationId xmlns:a16="http://schemas.microsoft.com/office/drawing/2014/main" id="{7D90ACF1-908D-4FB6-8D66-E7E43FB5E5A7}"/>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256" name="n_3aveValue【消防施設】&#10;有形固定資産減価償却率">
          <a:extLst>
            <a:ext uri="{FF2B5EF4-FFF2-40B4-BE49-F238E27FC236}">
              <a16:creationId xmlns:a16="http://schemas.microsoft.com/office/drawing/2014/main" id="{2DD9EBBA-5582-43F4-A8CF-4DC9C4B45C1D}"/>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651A196-B43B-4735-99A7-20ECFE26AB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A7C148F-B58E-4346-A7B9-D8D6965A76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6FBD37C-C2CD-4474-B0B8-195BFCF5E6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588817C-27F7-4FFF-9260-FD0479BED6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B1B31E3-FB2F-4CC5-9E51-E57DAC3194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262" name="楕円 261">
          <a:extLst>
            <a:ext uri="{FF2B5EF4-FFF2-40B4-BE49-F238E27FC236}">
              <a16:creationId xmlns:a16="http://schemas.microsoft.com/office/drawing/2014/main" id="{E9B0F888-8937-4A20-90D7-808A538C33A6}"/>
            </a:ext>
          </a:extLst>
        </xdr:cNvPr>
        <xdr:cNvSpPr/>
      </xdr:nvSpPr>
      <xdr:spPr>
        <a:xfrm>
          <a:off x="16268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127743</xdr:rowOff>
    </xdr:from>
    <xdr:ext cx="405111" cy="259045"/>
    <xdr:sp macro="" textlink="">
      <xdr:nvSpPr>
        <xdr:cNvPr id="263" name="【消防施設】&#10;有形固定資産減価償却率該当値テキスト">
          <a:extLst>
            <a:ext uri="{FF2B5EF4-FFF2-40B4-BE49-F238E27FC236}">
              <a16:creationId xmlns:a16="http://schemas.microsoft.com/office/drawing/2014/main" id="{D3121695-1EEB-4696-8F70-ED7B8317364D}"/>
            </a:ext>
          </a:extLst>
        </xdr:cNvPr>
        <xdr:cNvSpPr txBox="1"/>
      </xdr:nvSpPr>
      <xdr:spPr>
        <a:xfrm>
          <a:off x="163576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139156</xdr:rowOff>
    </xdr:from>
    <xdr:to>
      <xdr:col>81</xdr:col>
      <xdr:colOff>101600</xdr:colOff>
      <xdr:row>79</xdr:row>
      <xdr:rowOff>69306</xdr:rowOff>
    </xdr:to>
    <xdr:sp macro="" textlink="">
      <xdr:nvSpPr>
        <xdr:cNvPr id="264" name="楕円 263">
          <a:extLst>
            <a:ext uri="{FF2B5EF4-FFF2-40B4-BE49-F238E27FC236}">
              <a16:creationId xmlns:a16="http://schemas.microsoft.com/office/drawing/2014/main" id="{F75B4C01-2B6E-416D-A5A5-B77DB10D027C}"/>
            </a:ext>
          </a:extLst>
        </xdr:cNvPr>
        <xdr:cNvSpPr/>
      </xdr:nvSpPr>
      <xdr:spPr>
        <a:xfrm>
          <a:off x="15430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155666</xdr:rowOff>
    </xdr:from>
    <xdr:to>
      <xdr:col>85</xdr:col>
      <xdr:colOff>127000</xdr:colOff>
      <xdr:row>79</xdr:row>
      <xdr:rowOff>18506</xdr:rowOff>
    </xdr:to>
    <xdr:cxnSp macro="">
      <xdr:nvCxnSpPr>
        <xdr:cNvPr id="265" name="直線コネクタ 264">
          <a:extLst>
            <a:ext uri="{FF2B5EF4-FFF2-40B4-BE49-F238E27FC236}">
              <a16:creationId xmlns:a16="http://schemas.microsoft.com/office/drawing/2014/main" id="{1D690877-EBA4-4586-A612-A0C84BB74FE0}"/>
            </a:ext>
          </a:extLst>
        </xdr:cNvPr>
        <xdr:cNvCxnSpPr/>
      </xdr:nvCxnSpPr>
      <xdr:spPr>
        <a:xfrm flipV="1">
          <a:off x="15481300" y="135287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363</xdr:rowOff>
    </xdr:from>
    <xdr:to>
      <xdr:col>76</xdr:col>
      <xdr:colOff>165100</xdr:colOff>
      <xdr:row>79</xdr:row>
      <xdr:rowOff>101963</xdr:rowOff>
    </xdr:to>
    <xdr:sp macro="" textlink="">
      <xdr:nvSpPr>
        <xdr:cNvPr id="266" name="楕円 265">
          <a:extLst>
            <a:ext uri="{FF2B5EF4-FFF2-40B4-BE49-F238E27FC236}">
              <a16:creationId xmlns:a16="http://schemas.microsoft.com/office/drawing/2014/main" id="{0687B2B1-EFF9-4E0E-AEC6-25F3A1C4D95F}"/>
            </a:ext>
          </a:extLst>
        </xdr:cNvPr>
        <xdr:cNvSpPr/>
      </xdr:nvSpPr>
      <xdr:spPr>
        <a:xfrm>
          <a:off x="14541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18506</xdr:rowOff>
    </xdr:from>
    <xdr:to>
      <xdr:col>81</xdr:col>
      <xdr:colOff>50800</xdr:colOff>
      <xdr:row>79</xdr:row>
      <xdr:rowOff>51163</xdr:rowOff>
    </xdr:to>
    <xdr:cxnSp macro="">
      <xdr:nvCxnSpPr>
        <xdr:cNvPr id="267" name="直線コネクタ 266">
          <a:extLst>
            <a:ext uri="{FF2B5EF4-FFF2-40B4-BE49-F238E27FC236}">
              <a16:creationId xmlns:a16="http://schemas.microsoft.com/office/drawing/2014/main" id="{48EBC785-D378-4BDA-9979-043BA872CAED}"/>
            </a:ext>
          </a:extLst>
        </xdr:cNvPr>
        <xdr:cNvCxnSpPr/>
      </xdr:nvCxnSpPr>
      <xdr:spPr>
        <a:xfrm flipV="1">
          <a:off x="14592300" y="13563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268" name="楕円 267">
          <a:extLst>
            <a:ext uri="{FF2B5EF4-FFF2-40B4-BE49-F238E27FC236}">
              <a16:creationId xmlns:a16="http://schemas.microsoft.com/office/drawing/2014/main" id="{288A5FF0-04F3-4374-B307-D53FBAA77120}"/>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51163</xdr:rowOff>
    </xdr:from>
    <xdr:to>
      <xdr:col>76</xdr:col>
      <xdr:colOff>114300</xdr:colOff>
      <xdr:row>81</xdr:row>
      <xdr:rowOff>95250</xdr:rowOff>
    </xdr:to>
    <xdr:cxnSp macro="">
      <xdr:nvCxnSpPr>
        <xdr:cNvPr id="269" name="直線コネクタ 268">
          <a:extLst>
            <a:ext uri="{FF2B5EF4-FFF2-40B4-BE49-F238E27FC236}">
              <a16:creationId xmlns:a16="http://schemas.microsoft.com/office/drawing/2014/main" id="{52AA953E-9E14-46A9-BEE0-AA3192FAE43B}"/>
            </a:ext>
          </a:extLst>
        </xdr:cNvPr>
        <xdr:cNvCxnSpPr/>
      </xdr:nvCxnSpPr>
      <xdr:spPr>
        <a:xfrm flipV="1">
          <a:off x="13703300" y="1359571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85833</xdr:rowOff>
    </xdr:from>
    <xdr:ext cx="405111" cy="259045"/>
    <xdr:sp macro="" textlink="">
      <xdr:nvSpPr>
        <xdr:cNvPr id="270" name="n_1mainValue【消防施設】&#10;有形固定資産減価償却率">
          <a:extLst>
            <a:ext uri="{FF2B5EF4-FFF2-40B4-BE49-F238E27FC236}">
              <a16:creationId xmlns:a16="http://schemas.microsoft.com/office/drawing/2014/main" id="{9FE6DCB1-68E5-4FB2-A68D-45A19EE6E2C2}"/>
            </a:ext>
          </a:extLst>
        </xdr:cNvPr>
        <xdr:cNvSpPr txBox="1"/>
      </xdr:nvSpPr>
      <xdr:spPr>
        <a:xfrm>
          <a:off x="152660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118490</xdr:rowOff>
    </xdr:from>
    <xdr:ext cx="405111" cy="259045"/>
    <xdr:sp macro="" textlink="">
      <xdr:nvSpPr>
        <xdr:cNvPr id="271" name="n_2mainValue【消防施設】&#10;有形固定資産減価償却率">
          <a:extLst>
            <a:ext uri="{FF2B5EF4-FFF2-40B4-BE49-F238E27FC236}">
              <a16:creationId xmlns:a16="http://schemas.microsoft.com/office/drawing/2014/main" id="{6B211E76-0C7D-4D09-87D3-4CEA6ED52C43}"/>
            </a:ext>
          </a:extLst>
        </xdr:cNvPr>
        <xdr:cNvSpPr txBox="1"/>
      </xdr:nvSpPr>
      <xdr:spPr>
        <a:xfrm>
          <a:off x="14389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272" name="n_3mainValue【消防施設】&#10;有形固定資産減価償却率">
          <a:extLst>
            <a:ext uri="{FF2B5EF4-FFF2-40B4-BE49-F238E27FC236}">
              <a16:creationId xmlns:a16="http://schemas.microsoft.com/office/drawing/2014/main" id="{F3A13908-DDB2-4C0F-8653-B2EC7A61935E}"/>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3" name="正方形/長方形 272">
          <a:extLst>
            <a:ext uri="{FF2B5EF4-FFF2-40B4-BE49-F238E27FC236}">
              <a16:creationId xmlns:a16="http://schemas.microsoft.com/office/drawing/2014/main" id="{294C2BA3-20DC-4912-8641-F46F143D0B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4" name="正方形/長方形 273">
          <a:extLst>
            <a:ext uri="{FF2B5EF4-FFF2-40B4-BE49-F238E27FC236}">
              <a16:creationId xmlns:a16="http://schemas.microsoft.com/office/drawing/2014/main" id="{28A2DA6F-BA06-438D-9217-4C79AC5C55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5" name="正方形/長方形 274">
          <a:extLst>
            <a:ext uri="{FF2B5EF4-FFF2-40B4-BE49-F238E27FC236}">
              <a16:creationId xmlns:a16="http://schemas.microsoft.com/office/drawing/2014/main" id="{94205294-38EA-4022-96BF-FB863F3593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6" name="正方形/長方形 275">
          <a:extLst>
            <a:ext uri="{FF2B5EF4-FFF2-40B4-BE49-F238E27FC236}">
              <a16:creationId xmlns:a16="http://schemas.microsoft.com/office/drawing/2014/main" id="{68DF5A1E-BFFA-4DD2-AA92-0C6C7BDF0D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7" name="正方形/長方形 276">
          <a:extLst>
            <a:ext uri="{FF2B5EF4-FFF2-40B4-BE49-F238E27FC236}">
              <a16:creationId xmlns:a16="http://schemas.microsoft.com/office/drawing/2014/main" id="{8C562EF7-A85A-4BA5-ACBB-0B8CC524D9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8" name="正方形/長方形 277">
          <a:extLst>
            <a:ext uri="{FF2B5EF4-FFF2-40B4-BE49-F238E27FC236}">
              <a16:creationId xmlns:a16="http://schemas.microsoft.com/office/drawing/2014/main" id="{962F1D9E-0E81-4558-A36A-3E984903A1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9" name="正方形/長方形 278">
          <a:extLst>
            <a:ext uri="{FF2B5EF4-FFF2-40B4-BE49-F238E27FC236}">
              <a16:creationId xmlns:a16="http://schemas.microsoft.com/office/drawing/2014/main" id="{B253CE18-DBB2-43FA-BE93-42B620B09B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0" name="正方形/長方形 279">
          <a:extLst>
            <a:ext uri="{FF2B5EF4-FFF2-40B4-BE49-F238E27FC236}">
              <a16:creationId xmlns:a16="http://schemas.microsoft.com/office/drawing/2014/main" id="{5D912808-C068-49E9-BF52-575BD12BA7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5E9682B3-2B61-4EB8-95C1-1DF2AE0FE4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2" name="直線コネクタ 281">
          <a:extLst>
            <a:ext uri="{FF2B5EF4-FFF2-40B4-BE49-F238E27FC236}">
              <a16:creationId xmlns:a16="http://schemas.microsoft.com/office/drawing/2014/main" id="{DA7824DD-9486-4D72-A9CA-F6720F1342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83" name="直線コネクタ 282">
          <a:extLst>
            <a:ext uri="{FF2B5EF4-FFF2-40B4-BE49-F238E27FC236}">
              <a16:creationId xmlns:a16="http://schemas.microsoft.com/office/drawing/2014/main" id="{B6D49BF0-005D-421D-8233-90C3D52E02A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9E5AFC4B-C52E-4900-8692-13F5EF4749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85" name="直線コネクタ 284">
          <a:extLst>
            <a:ext uri="{FF2B5EF4-FFF2-40B4-BE49-F238E27FC236}">
              <a16:creationId xmlns:a16="http://schemas.microsoft.com/office/drawing/2014/main" id="{65597FBF-A077-4AE8-9FD9-285A4EB968B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A7E0D858-B9D8-456E-BFCB-69913D06AA8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87" name="直線コネクタ 286">
          <a:extLst>
            <a:ext uri="{FF2B5EF4-FFF2-40B4-BE49-F238E27FC236}">
              <a16:creationId xmlns:a16="http://schemas.microsoft.com/office/drawing/2014/main" id="{6D1E8432-5C9C-4D12-B3D8-B3EB1AD09EC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E5A31893-C661-4890-B62D-F301D64448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89" name="直線コネクタ 288">
          <a:extLst>
            <a:ext uri="{FF2B5EF4-FFF2-40B4-BE49-F238E27FC236}">
              <a16:creationId xmlns:a16="http://schemas.microsoft.com/office/drawing/2014/main" id="{4D171C42-C6B0-4FCC-A16B-C0BCAB91E35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C304CC78-8711-4063-A575-E34D468A3E1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91" name="直線コネクタ 290">
          <a:extLst>
            <a:ext uri="{FF2B5EF4-FFF2-40B4-BE49-F238E27FC236}">
              <a16:creationId xmlns:a16="http://schemas.microsoft.com/office/drawing/2014/main" id="{EC3260A6-2B69-4215-8A10-EBE8F44099C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FC2E5000-A08E-4072-A7E6-99F0681FC85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3" name="直線コネクタ 292">
          <a:extLst>
            <a:ext uri="{FF2B5EF4-FFF2-40B4-BE49-F238E27FC236}">
              <a16:creationId xmlns:a16="http://schemas.microsoft.com/office/drawing/2014/main" id="{F00D0BC1-9C6A-4C92-8D2E-09E3BD07D0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294" name="テキスト ボックス 293">
          <a:extLst>
            <a:ext uri="{FF2B5EF4-FFF2-40B4-BE49-F238E27FC236}">
              <a16:creationId xmlns:a16="http://schemas.microsoft.com/office/drawing/2014/main" id="{F5D28BC7-68EC-40A0-BF12-096995514AE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5" name="【消防施設】&#10;一人当たり面積グラフ枠">
          <a:extLst>
            <a:ext uri="{FF2B5EF4-FFF2-40B4-BE49-F238E27FC236}">
              <a16:creationId xmlns:a16="http://schemas.microsoft.com/office/drawing/2014/main" id="{52750365-E4D7-4C21-8A7C-1C1F92E374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296" name="直線コネクタ 295">
          <a:extLst>
            <a:ext uri="{FF2B5EF4-FFF2-40B4-BE49-F238E27FC236}">
              <a16:creationId xmlns:a16="http://schemas.microsoft.com/office/drawing/2014/main" id="{8D8F93BC-6F94-426E-8CBD-1895E230A3AA}"/>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297" name="【消防施設】&#10;一人当たり面積最小値テキスト">
          <a:extLst>
            <a:ext uri="{FF2B5EF4-FFF2-40B4-BE49-F238E27FC236}">
              <a16:creationId xmlns:a16="http://schemas.microsoft.com/office/drawing/2014/main" id="{74FA28BA-D0E7-438E-942F-74C281F4B31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298" name="直線コネクタ 297">
          <a:extLst>
            <a:ext uri="{FF2B5EF4-FFF2-40B4-BE49-F238E27FC236}">
              <a16:creationId xmlns:a16="http://schemas.microsoft.com/office/drawing/2014/main" id="{33AD6DBD-A09C-4C3E-A55C-AE3C31B4CA2E}"/>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299" name="【消防施設】&#10;一人当たり面積最大値テキスト">
          <a:extLst>
            <a:ext uri="{FF2B5EF4-FFF2-40B4-BE49-F238E27FC236}">
              <a16:creationId xmlns:a16="http://schemas.microsoft.com/office/drawing/2014/main" id="{84949D15-D08F-4780-AC65-F571B7019BCF}"/>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00" name="直線コネクタ 299">
          <a:extLst>
            <a:ext uri="{FF2B5EF4-FFF2-40B4-BE49-F238E27FC236}">
              <a16:creationId xmlns:a16="http://schemas.microsoft.com/office/drawing/2014/main" id="{B978B40A-811F-4862-AFAA-0B7FC145BADB}"/>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301" name="【消防施設】&#10;一人当たり面積平均値テキスト">
          <a:extLst>
            <a:ext uri="{FF2B5EF4-FFF2-40B4-BE49-F238E27FC236}">
              <a16:creationId xmlns:a16="http://schemas.microsoft.com/office/drawing/2014/main" id="{7C9E1AF6-DAD6-4B88-8848-DB0852914A32}"/>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02" name="フローチャート: 判断 301">
          <a:extLst>
            <a:ext uri="{FF2B5EF4-FFF2-40B4-BE49-F238E27FC236}">
              <a16:creationId xmlns:a16="http://schemas.microsoft.com/office/drawing/2014/main" id="{A8A493BB-F32A-48B0-B37F-81ADB5CDDC32}"/>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03" name="フローチャート: 判断 302">
          <a:extLst>
            <a:ext uri="{FF2B5EF4-FFF2-40B4-BE49-F238E27FC236}">
              <a16:creationId xmlns:a16="http://schemas.microsoft.com/office/drawing/2014/main" id="{088901C3-4B8F-4957-AF1A-8CBDD3115BD9}"/>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304" name="n_1aveValue【消防施設】&#10;一人当たり面積">
          <a:extLst>
            <a:ext uri="{FF2B5EF4-FFF2-40B4-BE49-F238E27FC236}">
              <a16:creationId xmlns:a16="http://schemas.microsoft.com/office/drawing/2014/main" id="{5122FFF4-4C9B-42E6-857D-8F8567376FD6}"/>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05" name="フローチャート: 判断 304">
          <a:extLst>
            <a:ext uri="{FF2B5EF4-FFF2-40B4-BE49-F238E27FC236}">
              <a16:creationId xmlns:a16="http://schemas.microsoft.com/office/drawing/2014/main" id="{7723DC2F-CB56-42AB-8203-302B9A0C4EFF}"/>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06" name="n_2aveValue【消防施設】&#10;一人当たり面積">
          <a:extLst>
            <a:ext uri="{FF2B5EF4-FFF2-40B4-BE49-F238E27FC236}">
              <a16:creationId xmlns:a16="http://schemas.microsoft.com/office/drawing/2014/main" id="{DF4DF5CA-B75C-4A8D-9D63-9BFE5B6FC4E6}"/>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07" name="フローチャート: 判断 306">
          <a:extLst>
            <a:ext uri="{FF2B5EF4-FFF2-40B4-BE49-F238E27FC236}">
              <a16:creationId xmlns:a16="http://schemas.microsoft.com/office/drawing/2014/main" id="{CFF3A002-4E68-44A1-B1E6-FE1ABF392843}"/>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308" name="n_3aveValue【消防施設】&#10;一人当たり面積">
          <a:extLst>
            <a:ext uri="{FF2B5EF4-FFF2-40B4-BE49-F238E27FC236}">
              <a16:creationId xmlns:a16="http://schemas.microsoft.com/office/drawing/2014/main" id="{7A9302FE-4C16-4E33-8464-92D756E58E7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3BBF64F2-2A83-4D54-9295-3C9068BD316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98FD9D27-170D-44A4-AF55-223269B9CF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D02EEA8E-FF0F-448A-869B-C1151FE62F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AE7DD24-D0AB-4B60-A5CD-623F1FFC0B5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417EB102-4615-4F41-8D74-0ECB855101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163894</xdr:rowOff>
    </xdr:from>
    <xdr:to>
      <xdr:col>116</xdr:col>
      <xdr:colOff>114300</xdr:colOff>
      <xdr:row>86</xdr:row>
      <xdr:rowOff>94044</xdr:rowOff>
    </xdr:to>
    <xdr:sp macro="" textlink="">
      <xdr:nvSpPr>
        <xdr:cNvPr id="314" name="楕円 313">
          <a:extLst>
            <a:ext uri="{FF2B5EF4-FFF2-40B4-BE49-F238E27FC236}">
              <a16:creationId xmlns:a16="http://schemas.microsoft.com/office/drawing/2014/main" id="{48ED0480-6A60-4A56-84E1-23BEA38AB47F}"/>
            </a:ext>
          </a:extLst>
        </xdr:cNvPr>
        <xdr:cNvSpPr/>
      </xdr:nvSpPr>
      <xdr:spPr>
        <a:xfrm>
          <a:off x="22110700" y="147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123271</xdr:rowOff>
    </xdr:from>
    <xdr:ext cx="469744" cy="259045"/>
    <xdr:sp macro="" textlink="">
      <xdr:nvSpPr>
        <xdr:cNvPr id="315" name="【消防施設】&#10;一人当たり面積該当値テキスト">
          <a:extLst>
            <a:ext uri="{FF2B5EF4-FFF2-40B4-BE49-F238E27FC236}">
              <a16:creationId xmlns:a16="http://schemas.microsoft.com/office/drawing/2014/main" id="{C668F8AC-F368-41C4-A9FE-F544BF9D0667}"/>
            </a:ext>
          </a:extLst>
        </xdr:cNvPr>
        <xdr:cNvSpPr txBox="1"/>
      </xdr:nvSpPr>
      <xdr:spPr>
        <a:xfrm>
          <a:off x="22199600" y="1452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163131</xdr:rowOff>
    </xdr:from>
    <xdr:to>
      <xdr:col>112</xdr:col>
      <xdr:colOff>38100</xdr:colOff>
      <xdr:row>86</xdr:row>
      <xdr:rowOff>93281</xdr:rowOff>
    </xdr:to>
    <xdr:sp macro="" textlink="">
      <xdr:nvSpPr>
        <xdr:cNvPr id="316" name="楕円 315">
          <a:extLst>
            <a:ext uri="{FF2B5EF4-FFF2-40B4-BE49-F238E27FC236}">
              <a16:creationId xmlns:a16="http://schemas.microsoft.com/office/drawing/2014/main" id="{E52AF6E0-7070-4D9D-89DF-1B4DA2C3E704}"/>
            </a:ext>
          </a:extLst>
        </xdr:cNvPr>
        <xdr:cNvSpPr/>
      </xdr:nvSpPr>
      <xdr:spPr>
        <a:xfrm>
          <a:off x="21272500" y="147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42481</xdr:rowOff>
    </xdr:from>
    <xdr:to>
      <xdr:col>116</xdr:col>
      <xdr:colOff>63500</xdr:colOff>
      <xdr:row>86</xdr:row>
      <xdr:rowOff>43244</xdr:rowOff>
    </xdr:to>
    <xdr:cxnSp macro="">
      <xdr:nvCxnSpPr>
        <xdr:cNvPr id="317" name="直線コネクタ 316">
          <a:extLst>
            <a:ext uri="{FF2B5EF4-FFF2-40B4-BE49-F238E27FC236}">
              <a16:creationId xmlns:a16="http://schemas.microsoft.com/office/drawing/2014/main" id="{C8099F39-7FAA-45F2-8C7E-3F8986F34501}"/>
            </a:ext>
          </a:extLst>
        </xdr:cNvPr>
        <xdr:cNvCxnSpPr/>
      </xdr:nvCxnSpPr>
      <xdr:spPr>
        <a:xfrm>
          <a:off x="21323300" y="14787181"/>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155893</xdr:rowOff>
    </xdr:from>
    <xdr:to>
      <xdr:col>107</xdr:col>
      <xdr:colOff>101600</xdr:colOff>
      <xdr:row>86</xdr:row>
      <xdr:rowOff>86043</xdr:rowOff>
    </xdr:to>
    <xdr:sp macro="" textlink="">
      <xdr:nvSpPr>
        <xdr:cNvPr id="318" name="楕円 317">
          <a:extLst>
            <a:ext uri="{FF2B5EF4-FFF2-40B4-BE49-F238E27FC236}">
              <a16:creationId xmlns:a16="http://schemas.microsoft.com/office/drawing/2014/main" id="{988F1868-C19E-4AC5-BD91-3992FA4EAB14}"/>
            </a:ext>
          </a:extLst>
        </xdr:cNvPr>
        <xdr:cNvSpPr/>
      </xdr:nvSpPr>
      <xdr:spPr>
        <a:xfrm>
          <a:off x="203835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35243</xdr:rowOff>
    </xdr:from>
    <xdr:to>
      <xdr:col>111</xdr:col>
      <xdr:colOff>177800</xdr:colOff>
      <xdr:row>86</xdr:row>
      <xdr:rowOff>42481</xdr:rowOff>
    </xdr:to>
    <xdr:cxnSp macro="">
      <xdr:nvCxnSpPr>
        <xdr:cNvPr id="319" name="直線コネクタ 318">
          <a:extLst>
            <a:ext uri="{FF2B5EF4-FFF2-40B4-BE49-F238E27FC236}">
              <a16:creationId xmlns:a16="http://schemas.microsoft.com/office/drawing/2014/main" id="{D5A67C7A-965A-4E20-9DF0-18736890B0A6}"/>
            </a:ext>
          </a:extLst>
        </xdr:cNvPr>
        <xdr:cNvCxnSpPr/>
      </xdr:nvCxnSpPr>
      <xdr:spPr>
        <a:xfrm>
          <a:off x="20434300" y="1477994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151892</xdr:rowOff>
    </xdr:from>
    <xdr:to>
      <xdr:col>102</xdr:col>
      <xdr:colOff>165100</xdr:colOff>
      <xdr:row>86</xdr:row>
      <xdr:rowOff>82042</xdr:rowOff>
    </xdr:to>
    <xdr:sp macro="" textlink="">
      <xdr:nvSpPr>
        <xdr:cNvPr id="320" name="楕円 319">
          <a:extLst>
            <a:ext uri="{FF2B5EF4-FFF2-40B4-BE49-F238E27FC236}">
              <a16:creationId xmlns:a16="http://schemas.microsoft.com/office/drawing/2014/main" id="{007C66FF-859C-4139-BEB0-AA1AA5D90833}"/>
            </a:ext>
          </a:extLst>
        </xdr:cNvPr>
        <xdr:cNvSpPr/>
      </xdr:nvSpPr>
      <xdr:spPr>
        <a:xfrm>
          <a:off x="19494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31242</xdr:rowOff>
    </xdr:from>
    <xdr:to>
      <xdr:col>107</xdr:col>
      <xdr:colOff>50800</xdr:colOff>
      <xdr:row>86</xdr:row>
      <xdr:rowOff>35243</xdr:rowOff>
    </xdr:to>
    <xdr:cxnSp macro="">
      <xdr:nvCxnSpPr>
        <xdr:cNvPr id="321" name="直線コネクタ 320">
          <a:extLst>
            <a:ext uri="{FF2B5EF4-FFF2-40B4-BE49-F238E27FC236}">
              <a16:creationId xmlns:a16="http://schemas.microsoft.com/office/drawing/2014/main" id="{B36031D9-2742-4B88-A17F-6D53C4B74E6D}"/>
            </a:ext>
          </a:extLst>
        </xdr:cNvPr>
        <xdr:cNvCxnSpPr/>
      </xdr:nvCxnSpPr>
      <xdr:spPr>
        <a:xfrm>
          <a:off x="19545300" y="1477594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109808</xdr:rowOff>
    </xdr:from>
    <xdr:ext cx="469744" cy="259045"/>
    <xdr:sp macro="" textlink="">
      <xdr:nvSpPr>
        <xdr:cNvPr id="322" name="n_1mainValue【消防施設】&#10;一人当たり面積">
          <a:extLst>
            <a:ext uri="{FF2B5EF4-FFF2-40B4-BE49-F238E27FC236}">
              <a16:creationId xmlns:a16="http://schemas.microsoft.com/office/drawing/2014/main" id="{055EB847-6623-47DB-A576-F65C2B0570D5}"/>
            </a:ext>
          </a:extLst>
        </xdr:cNvPr>
        <xdr:cNvSpPr txBox="1"/>
      </xdr:nvSpPr>
      <xdr:spPr>
        <a:xfrm>
          <a:off x="21075727" y="1451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102570</xdr:rowOff>
    </xdr:from>
    <xdr:ext cx="469744" cy="259045"/>
    <xdr:sp macro="" textlink="">
      <xdr:nvSpPr>
        <xdr:cNvPr id="323" name="n_2mainValue【消防施設】&#10;一人当たり面積">
          <a:extLst>
            <a:ext uri="{FF2B5EF4-FFF2-40B4-BE49-F238E27FC236}">
              <a16:creationId xmlns:a16="http://schemas.microsoft.com/office/drawing/2014/main" id="{E9EDD7B4-E919-4D4B-86C3-5A9C2F1E5D8A}"/>
            </a:ext>
          </a:extLst>
        </xdr:cNvPr>
        <xdr:cNvSpPr txBox="1"/>
      </xdr:nvSpPr>
      <xdr:spPr>
        <a:xfrm>
          <a:off x="20199427" y="145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98569</xdr:rowOff>
    </xdr:from>
    <xdr:ext cx="469744" cy="259045"/>
    <xdr:sp macro="" textlink="">
      <xdr:nvSpPr>
        <xdr:cNvPr id="324" name="n_3mainValue【消防施設】&#10;一人当たり面積">
          <a:extLst>
            <a:ext uri="{FF2B5EF4-FFF2-40B4-BE49-F238E27FC236}">
              <a16:creationId xmlns:a16="http://schemas.microsoft.com/office/drawing/2014/main" id="{90D5820F-B868-4BEC-B27E-50615EB8B15B}"/>
            </a:ext>
          </a:extLst>
        </xdr:cNvPr>
        <xdr:cNvSpPr txBox="1"/>
      </xdr:nvSpPr>
      <xdr:spPr>
        <a:xfrm>
          <a:off x="19310427" y="145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5" name="正方形/長方形 324">
          <a:extLst>
            <a:ext uri="{FF2B5EF4-FFF2-40B4-BE49-F238E27FC236}">
              <a16:creationId xmlns:a16="http://schemas.microsoft.com/office/drawing/2014/main" id="{4953C503-6747-43BD-B022-438E32D462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6" name="正方形/長方形 325">
          <a:extLst>
            <a:ext uri="{FF2B5EF4-FFF2-40B4-BE49-F238E27FC236}">
              <a16:creationId xmlns:a16="http://schemas.microsoft.com/office/drawing/2014/main" id="{D663DAA8-53E6-4B66-80B3-757BA8239A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7" name="正方形/長方形 326">
          <a:extLst>
            <a:ext uri="{FF2B5EF4-FFF2-40B4-BE49-F238E27FC236}">
              <a16:creationId xmlns:a16="http://schemas.microsoft.com/office/drawing/2014/main" id="{7F72B969-0304-4BBB-A236-56E0AA4F9D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8" name="正方形/長方形 327">
          <a:extLst>
            <a:ext uri="{FF2B5EF4-FFF2-40B4-BE49-F238E27FC236}">
              <a16:creationId xmlns:a16="http://schemas.microsoft.com/office/drawing/2014/main" id="{F5CDFCEC-176D-49DE-A220-421F99F2A8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9" name="正方形/長方形 328">
          <a:extLst>
            <a:ext uri="{FF2B5EF4-FFF2-40B4-BE49-F238E27FC236}">
              <a16:creationId xmlns:a16="http://schemas.microsoft.com/office/drawing/2014/main" id="{2F2AEC81-1A1D-4E9C-A09E-457239F69B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0" name="正方形/長方形 329">
          <a:extLst>
            <a:ext uri="{FF2B5EF4-FFF2-40B4-BE49-F238E27FC236}">
              <a16:creationId xmlns:a16="http://schemas.microsoft.com/office/drawing/2014/main" id="{EAD5EA54-266F-47E8-A5AA-CBA27196FD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1" name="正方形/長方形 330">
          <a:extLst>
            <a:ext uri="{FF2B5EF4-FFF2-40B4-BE49-F238E27FC236}">
              <a16:creationId xmlns:a16="http://schemas.microsoft.com/office/drawing/2014/main" id="{8F971C17-38E3-418E-8E4F-415FDBE26FB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2" name="正方形/長方形 331">
          <a:extLst>
            <a:ext uri="{FF2B5EF4-FFF2-40B4-BE49-F238E27FC236}">
              <a16:creationId xmlns:a16="http://schemas.microsoft.com/office/drawing/2014/main" id="{3A9341F6-B220-4375-A7F5-9CA98653A7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79764E83-7CB4-4713-A0CA-293A051567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4" name="直線コネクタ 333">
          <a:extLst>
            <a:ext uri="{FF2B5EF4-FFF2-40B4-BE49-F238E27FC236}">
              <a16:creationId xmlns:a16="http://schemas.microsoft.com/office/drawing/2014/main" id="{E5A35615-BDD2-4A42-B54B-E51AAFD6A9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35" name="直線コネクタ 334">
          <a:extLst>
            <a:ext uri="{FF2B5EF4-FFF2-40B4-BE49-F238E27FC236}">
              <a16:creationId xmlns:a16="http://schemas.microsoft.com/office/drawing/2014/main" id="{7B4716AA-4131-4E1E-ACD8-7C7A7EE472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36" name="テキスト ボックス 335">
          <a:extLst>
            <a:ext uri="{FF2B5EF4-FFF2-40B4-BE49-F238E27FC236}">
              <a16:creationId xmlns:a16="http://schemas.microsoft.com/office/drawing/2014/main" id="{A33F148A-ACF3-4A73-B3BB-E3C190CDF483}"/>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37" name="直線コネクタ 336">
          <a:extLst>
            <a:ext uri="{FF2B5EF4-FFF2-40B4-BE49-F238E27FC236}">
              <a16:creationId xmlns:a16="http://schemas.microsoft.com/office/drawing/2014/main" id="{8CC43BA2-AD84-4558-B18B-C630B3FFA4B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38" name="テキスト ボックス 337">
          <a:extLst>
            <a:ext uri="{FF2B5EF4-FFF2-40B4-BE49-F238E27FC236}">
              <a16:creationId xmlns:a16="http://schemas.microsoft.com/office/drawing/2014/main" id="{3F0F9BC4-84CE-4444-843E-057CAA365E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39" name="直線コネクタ 338">
          <a:extLst>
            <a:ext uri="{FF2B5EF4-FFF2-40B4-BE49-F238E27FC236}">
              <a16:creationId xmlns:a16="http://schemas.microsoft.com/office/drawing/2014/main" id="{C80E5884-4F11-47C9-9A99-00422BECFE5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40" name="テキスト ボックス 339">
          <a:extLst>
            <a:ext uri="{FF2B5EF4-FFF2-40B4-BE49-F238E27FC236}">
              <a16:creationId xmlns:a16="http://schemas.microsoft.com/office/drawing/2014/main" id="{C6610EF1-014B-4FA1-A794-2845C10C322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41" name="直線コネクタ 340">
          <a:extLst>
            <a:ext uri="{FF2B5EF4-FFF2-40B4-BE49-F238E27FC236}">
              <a16:creationId xmlns:a16="http://schemas.microsoft.com/office/drawing/2014/main" id="{8C69CF30-3F2F-41E4-A454-12A137031C7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42" name="テキスト ボックス 341">
          <a:extLst>
            <a:ext uri="{FF2B5EF4-FFF2-40B4-BE49-F238E27FC236}">
              <a16:creationId xmlns:a16="http://schemas.microsoft.com/office/drawing/2014/main" id="{225917D0-9D85-421E-8B72-A02425A1FE4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3" name="直線コネクタ 342">
          <a:extLst>
            <a:ext uri="{FF2B5EF4-FFF2-40B4-BE49-F238E27FC236}">
              <a16:creationId xmlns:a16="http://schemas.microsoft.com/office/drawing/2014/main" id="{EB6E5852-ED0E-43BE-A836-72C697C5741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0BBD9AB7-B69B-48D0-AE17-306333E88DF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5" name="直線コネクタ 344">
          <a:extLst>
            <a:ext uri="{FF2B5EF4-FFF2-40B4-BE49-F238E27FC236}">
              <a16:creationId xmlns:a16="http://schemas.microsoft.com/office/drawing/2014/main" id="{BD29D093-4E2E-4A1D-8A8F-315A766D3F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DA56969E-0F8D-45EB-935F-6CABF8CA0CC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7" name="【庁舎】&#10;有形固定資産減価償却率グラフ枠">
          <a:extLst>
            <a:ext uri="{FF2B5EF4-FFF2-40B4-BE49-F238E27FC236}">
              <a16:creationId xmlns:a16="http://schemas.microsoft.com/office/drawing/2014/main" id="{F6697E17-4FFD-4184-8622-BFB86B58B1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48" name="直線コネクタ 347">
          <a:extLst>
            <a:ext uri="{FF2B5EF4-FFF2-40B4-BE49-F238E27FC236}">
              <a16:creationId xmlns:a16="http://schemas.microsoft.com/office/drawing/2014/main" id="{2538C6ED-9455-4399-9952-C63F9AE9EF8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49" name="【庁舎】&#10;有形固定資産減価償却率最小値テキスト">
          <a:extLst>
            <a:ext uri="{FF2B5EF4-FFF2-40B4-BE49-F238E27FC236}">
              <a16:creationId xmlns:a16="http://schemas.microsoft.com/office/drawing/2014/main" id="{22150651-AF38-47D4-8D0B-02F222FCA195}"/>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50" name="直線コネクタ 349">
          <a:extLst>
            <a:ext uri="{FF2B5EF4-FFF2-40B4-BE49-F238E27FC236}">
              <a16:creationId xmlns:a16="http://schemas.microsoft.com/office/drawing/2014/main" id="{FB9A9E2F-B367-4FB6-839E-055EC62DE7F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51" name="【庁舎】&#10;有形固定資産減価償却率最大値テキスト">
          <a:extLst>
            <a:ext uri="{FF2B5EF4-FFF2-40B4-BE49-F238E27FC236}">
              <a16:creationId xmlns:a16="http://schemas.microsoft.com/office/drawing/2014/main" id="{4C2BFD53-818D-402E-A1FE-76DC161E2D02}"/>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52" name="直線コネクタ 351">
          <a:extLst>
            <a:ext uri="{FF2B5EF4-FFF2-40B4-BE49-F238E27FC236}">
              <a16:creationId xmlns:a16="http://schemas.microsoft.com/office/drawing/2014/main" id="{41C13C70-DFFB-465F-9630-EEDD11ACD22C}"/>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53" name="【庁舎】&#10;有形固定資産減価償却率平均値テキスト">
          <a:extLst>
            <a:ext uri="{FF2B5EF4-FFF2-40B4-BE49-F238E27FC236}">
              <a16:creationId xmlns:a16="http://schemas.microsoft.com/office/drawing/2014/main" id="{01F7C769-419C-4A9D-BF1A-9FA0FABECBA2}"/>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54" name="フローチャート: 判断 353">
          <a:extLst>
            <a:ext uri="{FF2B5EF4-FFF2-40B4-BE49-F238E27FC236}">
              <a16:creationId xmlns:a16="http://schemas.microsoft.com/office/drawing/2014/main" id="{BD438E93-1D30-4EEC-916C-31A89AEC5B8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55" name="フローチャート: 判断 354">
          <a:extLst>
            <a:ext uri="{FF2B5EF4-FFF2-40B4-BE49-F238E27FC236}">
              <a16:creationId xmlns:a16="http://schemas.microsoft.com/office/drawing/2014/main" id="{D3859C07-9C48-48CE-840E-4354B978B57F}"/>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356" name="n_1aveValue【庁舎】&#10;有形固定資産減価償却率">
          <a:extLst>
            <a:ext uri="{FF2B5EF4-FFF2-40B4-BE49-F238E27FC236}">
              <a16:creationId xmlns:a16="http://schemas.microsoft.com/office/drawing/2014/main" id="{60FC9B39-DD6F-4DE9-9C78-C36AFF45FE34}"/>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57" name="フローチャート: 判断 356">
          <a:extLst>
            <a:ext uri="{FF2B5EF4-FFF2-40B4-BE49-F238E27FC236}">
              <a16:creationId xmlns:a16="http://schemas.microsoft.com/office/drawing/2014/main" id="{D517D0B1-D791-4BC8-AAE9-A1C2F5D98219}"/>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358" name="n_2aveValue【庁舎】&#10;有形固定資産減価償却率">
          <a:extLst>
            <a:ext uri="{FF2B5EF4-FFF2-40B4-BE49-F238E27FC236}">
              <a16:creationId xmlns:a16="http://schemas.microsoft.com/office/drawing/2014/main" id="{DF360121-84C5-4F8D-83A7-38F7106A5BF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59" name="フローチャート: 判断 358">
          <a:extLst>
            <a:ext uri="{FF2B5EF4-FFF2-40B4-BE49-F238E27FC236}">
              <a16:creationId xmlns:a16="http://schemas.microsoft.com/office/drawing/2014/main" id="{1A8D1BA4-0FC1-4449-964E-B93F074ACCEA}"/>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360" name="n_3aveValue【庁舎】&#10;有形固定資産減価償却率">
          <a:extLst>
            <a:ext uri="{FF2B5EF4-FFF2-40B4-BE49-F238E27FC236}">
              <a16:creationId xmlns:a16="http://schemas.microsoft.com/office/drawing/2014/main" id="{6C832F1E-DCDD-43BF-9840-4EF3D5AA30BE}"/>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EB470DFE-8EDB-4EB7-9D59-287D457823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BBF7C49A-842D-4F31-A5FF-F41532103B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B864F517-F2F0-4601-B6B1-770B626FFF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7DCDBFEE-25B8-4CB2-9A03-976565459A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5E47C68-4055-4249-9079-6EE70DCC30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16511</xdr:rowOff>
    </xdr:from>
    <xdr:to>
      <xdr:col>85</xdr:col>
      <xdr:colOff>177800</xdr:colOff>
      <xdr:row>102</xdr:row>
      <xdr:rowOff>118111</xdr:rowOff>
    </xdr:to>
    <xdr:sp macro="" textlink="">
      <xdr:nvSpPr>
        <xdr:cNvPr id="366" name="楕円 365">
          <a:extLst>
            <a:ext uri="{FF2B5EF4-FFF2-40B4-BE49-F238E27FC236}">
              <a16:creationId xmlns:a16="http://schemas.microsoft.com/office/drawing/2014/main" id="{71D740A8-71D1-4BCB-AF43-39F26300D7FF}"/>
            </a:ext>
          </a:extLst>
        </xdr:cNvPr>
        <xdr:cNvSpPr/>
      </xdr:nvSpPr>
      <xdr:spPr>
        <a:xfrm>
          <a:off x="16268700" y="175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39388</xdr:rowOff>
    </xdr:from>
    <xdr:ext cx="405111" cy="259045"/>
    <xdr:sp macro="" textlink="">
      <xdr:nvSpPr>
        <xdr:cNvPr id="367" name="【庁舎】&#10;有形固定資産減価償却率該当値テキスト">
          <a:extLst>
            <a:ext uri="{FF2B5EF4-FFF2-40B4-BE49-F238E27FC236}">
              <a16:creationId xmlns:a16="http://schemas.microsoft.com/office/drawing/2014/main" id="{A7F3A74C-6998-4EAA-B8B2-AD04069130CC}"/>
            </a:ext>
          </a:extLst>
        </xdr:cNvPr>
        <xdr:cNvSpPr txBox="1"/>
      </xdr:nvSpPr>
      <xdr:spPr>
        <a:xfrm>
          <a:off x="16357600"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64770</xdr:rowOff>
    </xdr:from>
    <xdr:to>
      <xdr:col>81</xdr:col>
      <xdr:colOff>101600</xdr:colOff>
      <xdr:row>102</xdr:row>
      <xdr:rowOff>166370</xdr:rowOff>
    </xdr:to>
    <xdr:sp macro="" textlink="">
      <xdr:nvSpPr>
        <xdr:cNvPr id="368" name="楕円 367">
          <a:extLst>
            <a:ext uri="{FF2B5EF4-FFF2-40B4-BE49-F238E27FC236}">
              <a16:creationId xmlns:a16="http://schemas.microsoft.com/office/drawing/2014/main" id="{1FC66E8C-10C3-4B57-B59E-C461357A9362}"/>
            </a:ext>
          </a:extLst>
        </xdr:cNvPr>
        <xdr:cNvSpPr/>
      </xdr:nvSpPr>
      <xdr:spPr>
        <a:xfrm>
          <a:off x="1543050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67311</xdr:rowOff>
    </xdr:from>
    <xdr:to>
      <xdr:col>85</xdr:col>
      <xdr:colOff>127000</xdr:colOff>
      <xdr:row>102</xdr:row>
      <xdr:rowOff>115570</xdr:rowOff>
    </xdr:to>
    <xdr:cxnSp macro="">
      <xdr:nvCxnSpPr>
        <xdr:cNvPr id="369" name="直線コネクタ 368">
          <a:extLst>
            <a:ext uri="{FF2B5EF4-FFF2-40B4-BE49-F238E27FC236}">
              <a16:creationId xmlns:a16="http://schemas.microsoft.com/office/drawing/2014/main" id="{7E501EC6-8C76-4EB8-B074-63FB1BFA626D}"/>
            </a:ext>
          </a:extLst>
        </xdr:cNvPr>
        <xdr:cNvCxnSpPr/>
      </xdr:nvCxnSpPr>
      <xdr:spPr>
        <a:xfrm flipV="1">
          <a:off x="15481300" y="1755521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91439</xdr:rowOff>
    </xdr:from>
    <xdr:to>
      <xdr:col>76</xdr:col>
      <xdr:colOff>165100</xdr:colOff>
      <xdr:row>103</xdr:row>
      <xdr:rowOff>21589</xdr:rowOff>
    </xdr:to>
    <xdr:sp macro="" textlink="">
      <xdr:nvSpPr>
        <xdr:cNvPr id="370" name="楕円 369">
          <a:extLst>
            <a:ext uri="{FF2B5EF4-FFF2-40B4-BE49-F238E27FC236}">
              <a16:creationId xmlns:a16="http://schemas.microsoft.com/office/drawing/2014/main" id="{239A6FB3-8C37-4CBC-82B4-EB3EAC0A60D6}"/>
            </a:ext>
          </a:extLst>
        </xdr:cNvPr>
        <xdr:cNvSpPr/>
      </xdr:nvSpPr>
      <xdr:spPr>
        <a:xfrm>
          <a:off x="14541500" y="175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115570</xdr:rowOff>
    </xdr:from>
    <xdr:to>
      <xdr:col>81</xdr:col>
      <xdr:colOff>50800</xdr:colOff>
      <xdr:row>102</xdr:row>
      <xdr:rowOff>142239</xdr:rowOff>
    </xdr:to>
    <xdr:cxnSp macro="">
      <xdr:nvCxnSpPr>
        <xdr:cNvPr id="371" name="直線コネクタ 370">
          <a:extLst>
            <a:ext uri="{FF2B5EF4-FFF2-40B4-BE49-F238E27FC236}">
              <a16:creationId xmlns:a16="http://schemas.microsoft.com/office/drawing/2014/main" id="{20CCCB63-7394-4457-9A71-9971C27AF208}"/>
            </a:ext>
          </a:extLst>
        </xdr:cNvPr>
        <xdr:cNvCxnSpPr/>
      </xdr:nvCxnSpPr>
      <xdr:spPr>
        <a:xfrm flipV="1">
          <a:off x="14592300" y="17603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92711</xdr:rowOff>
    </xdr:from>
    <xdr:to>
      <xdr:col>72</xdr:col>
      <xdr:colOff>38100</xdr:colOff>
      <xdr:row>103</xdr:row>
      <xdr:rowOff>22861</xdr:rowOff>
    </xdr:to>
    <xdr:sp macro="" textlink="">
      <xdr:nvSpPr>
        <xdr:cNvPr id="372" name="楕円 371">
          <a:extLst>
            <a:ext uri="{FF2B5EF4-FFF2-40B4-BE49-F238E27FC236}">
              <a16:creationId xmlns:a16="http://schemas.microsoft.com/office/drawing/2014/main" id="{6FB88301-2441-4400-8E80-8737CCAFBED5}"/>
            </a:ext>
          </a:extLst>
        </xdr:cNvPr>
        <xdr:cNvSpPr/>
      </xdr:nvSpPr>
      <xdr:spPr>
        <a:xfrm>
          <a:off x="13652500" y="175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142239</xdr:rowOff>
    </xdr:from>
    <xdr:to>
      <xdr:col>76</xdr:col>
      <xdr:colOff>114300</xdr:colOff>
      <xdr:row>102</xdr:row>
      <xdr:rowOff>143511</xdr:rowOff>
    </xdr:to>
    <xdr:cxnSp macro="">
      <xdr:nvCxnSpPr>
        <xdr:cNvPr id="373" name="直線コネクタ 372">
          <a:extLst>
            <a:ext uri="{FF2B5EF4-FFF2-40B4-BE49-F238E27FC236}">
              <a16:creationId xmlns:a16="http://schemas.microsoft.com/office/drawing/2014/main" id="{83A6C484-565C-4ACD-AAD8-FDAD557F5044}"/>
            </a:ext>
          </a:extLst>
        </xdr:cNvPr>
        <xdr:cNvCxnSpPr/>
      </xdr:nvCxnSpPr>
      <xdr:spPr>
        <a:xfrm flipV="1">
          <a:off x="13703300" y="17630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11447</xdr:rowOff>
    </xdr:from>
    <xdr:ext cx="405111" cy="259045"/>
    <xdr:sp macro="" textlink="">
      <xdr:nvSpPr>
        <xdr:cNvPr id="374" name="n_1mainValue【庁舎】&#10;有形固定資産減価償却率">
          <a:extLst>
            <a:ext uri="{FF2B5EF4-FFF2-40B4-BE49-F238E27FC236}">
              <a16:creationId xmlns:a16="http://schemas.microsoft.com/office/drawing/2014/main" id="{E6131718-3F28-4572-A27B-2A36EC407AD8}"/>
            </a:ext>
          </a:extLst>
        </xdr:cNvPr>
        <xdr:cNvSpPr txBox="1"/>
      </xdr:nvSpPr>
      <xdr:spPr>
        <a:xfrm>
          <a:off x="15266044"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38116</xdr:rowOff>
    </xdr:from>
    <xdr:ext cx="405111" cy="259045"/>
    <xdr:sp macro="" textlink="">
      <xdr:nvSpPr>
        <xdr:cNvPr id="375" name="n_2mainValue【庁舎】&#10;有形固定資産減価償却率">
          <a:extLst>
            <a:ext uri="{FF2B5EF4-FFF2-40B4-BE49-F238E27FC236}">
              <a16:creationId xmlns:a16="http://schemas.microsoft.com/office/drawing/2014/main" id="{86C6504F-F079-4971-BBDE-89EB1BD6D270}"/>
            </a:ext>
          </a:extLst>
        </xdr:cNvPr>
        <xdr:cNvSpPr txBox="1"/>
      </xdr:nvSpPr>
      <xdr:spPr>
        <a:xfrm>
          <a:off x="14389744"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39388</xdr:rowOff>
    </xdr:from>
    <xdr:ext cx="405111" cy="259045"/>
    <xdr:sp macro="" textlink="">
      <xdr:nvSpPr>
        <xdr:cNvPr id="376" name="n_3mainValue【庁舎】&#10;有形固定資産減価償却率">
          <a:extLst>
            <a:ext uri="{FF2B5EF4-FFF2-40B4-BE49-F238E27FC236}">
              <a16:creationId xmlns:a16="http://schemas.microsoft.com/office/drawing/2014/main" id="{82DA0695-E333-48B3-802A-D4CB7B29A8BE}"/>
            </a:ext>
          </a:extLst>
        </xdr:cNvPr>
        <xdr:cNvSpPr txBox="1"/>
      </xdr:nvSpPr>
      <xdr:spPr>
        <a:xfrm>
          <a:off x="13500744"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7" name="正方形/長方形 376">
          <a:extLst>
            <a:ext uri="{FF2B5EF4-FFF2-40B4-BE49-F238E27FC236}">
              <a16:creationId xmlns:a16="http://schemas.microsoft.com/office/drawing/2014/main" id="{5052F8BD-BD5F-456A-8DC3-96F7CC94DB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8" name="正方形/長方形 377">
          <a:extLst>
            <a:ext uri="{FF2B5EF4-FFF2-40B4-BE49-F238E27FC236}">
              <a16:creationId xmlns:a16="http://schemas.microsoft.com/office/drawing/2014/main" id="{C338AA8B-C27C-4F28-BDE3-B775F56479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9" name="正方形/長方形 378">
          <a:extLst>
            <a:ext uri="{FF2B5EF4-FFF2-40B4-BE49-F238E27FC236}">
              <a16:creationId xmlns:a16="http://schemas.microsoft.com/office/drawing/2014/main" id="{2587BED8-8975-49CD-B3DB-824BD7B12E3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0" name="正方形/長方形 379">
          <a:extLst>
            <a:ext uri="{FF2B5EF4-FFF2-40B4-BE49-F238E27FC236}">
              <a16:creationId xmlns:a16="http://schemas.microsoft.com/office/drawing/2014/main" id="{6D068839-77D6-42AD-999B-C06A91C1E6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1" name="正方形/長方形 380">
          <a:extLst>
            <a:ext uri="{FF2B5EF4-FFF2-40B4-BE49-F238E27FC236}">
              <a16:creationId xmlns:a16="http://schemas.microsoft.com/office/drawing/2014/main" id="{F86CB84D-2930-43E5-9DFA-55A4A492B8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2" name="正方形/長方形 381">
          <a:extLst>
            <a:ext uri="{FF2B5EF4-FFF2-40B4-BE49-F238E27FC236}">
              <a16:creationId xmlns:a16="http://schemas.microsoft.com/office/drawing/2014/main" id="{BA6A1617-D0FB-4CE6-ABD1-88D1D48112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3" name="正方形/長方形 382">
          <a:extLst>
            <a:ext uri="{FF2B5EF4-FFF2-40B4-BE49-F238E27FC236}">
              <a16:creationId xmlns:a16="http://schemas.microsoft.com/office/drawing/2014/main" id="{6784AA15-E254-4B82-9A52-EC0B829F74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4" name="正方形/長方形 383">
          <a:extLst>
            <a:ext uri="{FF2B5EF4-FFF2-40B4-BE49-F238E27FC236}">
              <a16:creationId xmlns:a16="http://schemas.microsoft.com/office/drawing/2014/main" id="{1030D069-0ECC-4380-94BF-A632C7A347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5D8662A1-7E07-4685-BC5C-EC544BC7C5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6" name="直線コネクタ 385">
          <a:extLst>
            <a:ext uri="{FF2B5EF4-FFF2-40B4-BE49-F238E27FC236}">
              <a16:creationId xmlns:a16="http://schemas.microsoft.com/office/drawing/2014/main" id="{D6B3B254-A41B-450F-BB7B-82EB3201FF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87" name="直線コネクタ 386">
          <a:extLst>
            <a:ext uri="{FF2B5EF4-FFF2-40B4-BE49-F238E27FC236}">
              <a16:creationId xmlns:a16="http://schemas.microsoft.com/office/drawing/2014/main" id="{0A93CD30-5154-448E-BF19-BFB3C3E5478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9C30A4B0-8E72-426D-8CF3-99CCC782FF7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89" name="直線コネクタ 388">
          <a:extLst>
            <a:ext uri="{FF2B5EF4-FFF2-40B4-BE49-F238E27FC236}">
              <a16:creationId xmlns:a16="http://schemas.microsoft.com/office/drawing/2014/main" id="{8E81D10A-50F6-4E25-A2D0-141F00CBB69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0" name="テキスト ボックス 389">
          <a:extLst>
            <a:ext uri="{FF2B5EF4-FFF2-40B4-BE49-F238E27FC236}">
              <a16:creationId xmlns:a16="http://schemas.microsoft.com/office/drawing/2014/main" id="{956C313E-50B6-49C2-809A-89B54B4747C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1" name="直線コネクタ 390">
          <a:extLst>
            <a:ext uri="{FF2B5EF4-FFF2-40B4-BE49-F238E27FC236}">
              <a16:creationId xmlns:a16="http://schemas.microsoft.com/office/drawing/2014/main" id="{E2938761-A6E7-409D-AB9A-15F08192812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2" name="テキスト ボックス 391">
          <a:extLst>
            <a:ext uri="{FF2B5EF4-FFF2-40B4-BE49-F238E27FC236}">
              <a16:creationId xmlns:a16="http://schemas.microsoft.com/office/drawing/2014/main" id="{51C318F3-C33E-417B-8BB0-DC899ADA8E6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3" name="直線コネクタ 392">
          <a:extLst>
            <a:ext uri="{FF2B5EF4-FFF2-40B4-BE49-F238E27FC236}">
              <a16:creationId xmlns:a16="http://schemas.microsoft.com/office/drawing/2014/main" id="{8A3046A9-1037-4F3A-9879-1B9F5328E8E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94" name="テキスト ボックス 393">
          <a:extLst>
            <a:ext uri="{FF2B5EF4-FFF2-40B4-BE49-F238E27FC236}">
              <a16:creationId xmlns:a16="http://schemas.microsoft.com/office/drawing/2014/main" id="{3C754159-13F4-49C8-878D-DDF7450AD22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95" name="直線コネクタ 394">
          <a:extLst>
            <a:ext uri="{FF2B5EF4-FFF2-40B4-BE49-F238E27FC236}">
              <a16:creationId xmlns:a16="http://schemas.microsoft.com/office/drawing/2014/main" id="{DC487695-3DBC-447B-AB3E-4234F67EF1D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96" name="テキスト ボックス 395">
          <a:extLst>
            <a:ext uri="{FF2B5EF4-FFF2-40B4-BE49-F238E27FC236}">
              <a16:creationId xmlns:a16="http://schemas.microsoft.com/office/drawing/2014/main" id="{9784A632-7455-408E-8656-4D56687EC90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7" name="直線コネクタ 396">
          <a:extLst>
            <a:ext uri="{FF2B5EF4-FFF2-40B4-BE49-F238E27FC236}">
              <a16:creationId xmlns:a16="http://schemas.microsoft.com/office/drawing/2014/main" id="{792421AB-9652-4375-A7A3-702C1FBED3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C948B407-0AD5-4E1E-9F9F-48DEAF86E8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9" name="【庁舎】&#10;一人当たり面積グラフ枠">
          <a:extLst>
            <a:ext uri="{FF2B5EF4-FFF2-40B4-BE49-F238E27FC236}">
              <a16:creationId xmlns:a16="http://schemas.microsoft.com/office/drawing/2014/main" id="{6DA06A9C-FDBE-43A0-843E-455D56BE7E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00" name="直線コネクタ 399">
          <a:extLst>
            <a:ext uri="{FF2B5EF4-FFF2-40B4-BE49-F238E27FC236}">
              <a16:creationId xmlns:a16="http://schemas.microsoft.com/office/drawing/2014/main" id="{4367867E-3188-4A5D-9E42-046128E94AAA}"/>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01" name="【庁舎】&#10;一人当たり面積最小値テキスト">
          <a:extLst>
            <a:ext uri="{FF2B5EF4-FFF2-40B4-BE49-F238E27FC236}">
              <a16:creationId xmlns:a16="http://schemas.microsoft.com/office/drawing/2014/main" id="{7012D3F4-8DEE-44B6-8BB1-62A90F20FC22}"/>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02" name="直線コネクタ 401">
          <a:extLst>
            <a:ext uri="{FF2B5EF4-FFF2-40B4-BE49-F238E27FC236}">
              <a16:creationId xmlns:a16="http://schemas.microsoft.com/office/drawing/2014/main" id="{7CB05549-C335-445F-83DB-88F47DFF7339}"/>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03" name="【庁舎】&#10;一人当たり面積最大値テキスト">
          <a:extLst>
            <a:ext uri="{FF2B5EF4-FFF2-40B4-BE49-F238E27FC236}">
              <a16:creationId xmlns:a16="http://schemas.microsoft.com/office/drawing/2014/main" id="{BE27BBC7-2759-485E-9B21-75E528C4D6CC}"/>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04" name="直線コネクタ 403">
          <a:extLst>
            <a:ext uri="{FF2B5EF4-FFF2-40B4-BE49-F238E27FC236}">
              <a16:creationId xmlns:a16="http://schemas.microsoft.com/office/drawing/2014/main" id="{4F51E5BE-5624-4C4A-ACA2-FAD54F46C9DE}"/>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05" name="【庁舎】&#10;一人当たり面積平均値テキスト">
          <a:extLst>
            <a:ext uri="{FF2B5EF4-FFF2-40B4-BE49-F238E27FC236}">
              <a16:creationId xmlns:a16="http://schemas.microsoft.com/office/drawing/2014/main" id="{5F1D6CAE-1B88-4F9D-94C2-139E8EF1B403}"/>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06" name="フローチャート: 判断 405">
          <a:extLst>
            <a:ext uri="{FF2B5EF4-FFF2-40B4-BE49-F238E27FC236}">
              <a16:creationId xmlns:a16="http://schemas.microsoft.com/office/drawing/2014/main" id="{D3666C5E-B43B-407B-8B8C-287600DEA136}"/>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07" name="フローチャート: 判断 406">
          <a:extLst>
            <a:ext uri="{FF2B5EF4-FFF2-40B4-BE49-F238E27FC236}">
              <a16:creationId xmlns:a16="http://schemas.microsoft.com/office/drawing/2014/main" id="{3B3F9367-E1E3-4B81-9712-8CCFFCD3D486}"/>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08" name="n_1aveValue【庁舎】&#10;一人当たり面積">
          <a:extLst>
            <a:ext uri="{FF2B5EF4-FFF2-40B4-BE49-F238E27FC236}">
              <a16:creationId xmlns:a16="http://schemas.microsoft.com/office/drawing/2014/main" id="{208EA79A-206C-43D8-82D4-411BFCF8AC68}"/>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09" name="フローチャート: 判断 408">
          <a:extLst>
            <a:ext uri="{FF2B5EF4-FFF2-40B4-BE49-F238E27FC236}">
              <a16:creationId xmlns:a16="http://schemas.microsoft.com/office/drawing/2014/main" id="{AA7F97A6-F5A5-468B-88A9-51405D5C8E22}"/>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10" name="n_2aveValue【庁舎】&#10;一人当たり面積">
          <a:extLst>
            <a:ext uri="{FF2B5EF4-FFF2-40B4-BE49-F238E27FC236}">
              <a16:creationId xmlns:a16="http://schemas.microsoft.com/office/drawing/2014/main" id="{1A6C5D9C-EAAF-4EC9-9196-FB84F96DF1B4}"/>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11" name="フローチャート: 判断 410">
          <a:extLst>
            <a:ext uri="{FF2B5EF4-FFF2-40B4-BE49-F238E27FC236}">
              <a16:creationId xmlns:a16="http://schemas.microsoft.com/office/drawing/2014/main" id="{EF4BDCE2-B46A-426A-BEFF-F2DD258F166F}"/>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412" name="n_3aveValue【庁舎】&#10;一人当たり面積">
          <a:extLst>
            <a:ext uri="{FF2B5EF4-FFF2-40B4-BE49-F238E27FC236}">
              <a16:creationId xmlns:a16="http://schemas.microsoft.com/office/drawing/2014/main" id="{0F3B7CA1-976C-491F-956C-74D1B10B932F}"/>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821A6BC-5B74-4F0B-BFBC-FFD1139170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7E985D9-83AB-4175-A6AA-BE34E12EC5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4D4124F-A543-45E4-A120-C2F855018F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4C1C25D-937C-40AB-AD1B-9184541FF3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3A2A8AF-BFFD-4F96-AC5F-2E7B7858D15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77978</xdr:rowOff>
    </xdr:from>
    <xdr:to>
      <xdr:col>116</xdr:col>
      <xdr:colOff>114300</xdr:colOff>
      <xdr:row>100</xdr:row>
      <xdr:rowOff>8128</xdr:rowOff>
    </xdr:to>
    <xdr:sp macro="" textlink="">
      <xdr:nvSpPr>
        <xdr:cNvPr id="418" name="楕円 417">
          <a:extLst>
            <a:ext uri="{FF2B5EF4-FFF2-40B4-BE49-F238E27FC236}">
              <a16:creationId xmlns:a16="http://schemas.microsoft.com/office/drawing/2014/main" id="{911A0523-3E21-4F6E-B79C-57B4F77CBF4A}"/>
            </a:ext>
          </a:extLst>
        </xdr:cNvPr>
        <xdr:cNvSpPr/>
      </xdr:nvSpPr>
      <xdr:spPr>
        <a:xfrm>
          <a:off x="221107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31005</xdr:rowOff>
    </xdr:from>
    <xdr:ext cx="469744" cy="259045"/>
    <xdr:sp macro="" textlink="">
      <xdr:nvSpPr>
        <xdr:cNvPr id="419" name="【庁舎】&#10;一人当たり面積該当値テキスト">
          <a:extLst>
            <a:ext uri="{FF2B5EF4-FFF2-40B4-BE49-F238E27FC236}">
              <a16:creationId xmlns:a16="http://schemas.microsoft.com/office/drawing/2014/main" id="{B0161739-8C6E-4C6D-89A1-E5CD1DE3C764}"/>
            </a:ext>
          </a:extLst>
        </xdr:cNvPr>
        <xdr:cNvSpPr txBox="1"/>
      </xdr:nvSpPr>
      <xdr:spPr>
        <a:xfrm>
          <a:off x="22199600" y="1700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63119</xdr:rowOff>
    </xdr:from>
    <xdr:to>
      <xdr:col>112</xdr:col>
      <xdr:colOff>38100</xdr:colOff>
      <xdr:row>99</xdr:row>
      <xdr:rowOff>164719</xdr:rowOff>
    </xdr:to>
    <xdr:sp macro="" textlink="">
      <xdr:nvSpPr>
        <xdr:cNvPr id="420" name="楕円 419">
          <a:extLst>
            <a:ext uri="{FF2B5EF4-FFF2-40B4-BE49-F238E27FC236}">
              <a16:creationId xmlns:a16="http://schemas.microsoft.com/office/drawing/2014/main" id="{EF6AE692-4B95-4073-B257-2D3A0643085D}"/>
            </a:ext>
          </a:extLst>
        </xdr:cNvPr>
        <xdr:cNvSpPr/>
      </xdr:nvSpPr>
      <xdr:spPr>
        <a:xfrm>
          <a:off x="21272500" y="170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113919</xdr:rowOff>
    </xdr:from>
    <xdr:to>
      <xdr:col>116</xdr:col>
      <xdr:colOff>63500</xdr:colOff>
      <xdr:row>99</xdr:row>
      <xdr:rowOff>128778</xdr:rowOff>
    </xdr:to>
    <xdr:cxnSp macro="">
      <xdr:nvCxnSpPr>
        <xdr:cNvPr id="421" name="直線コネクタ 420">
          <a:extLst>
            <a:ext uri="{FF2B5EF4-FFF2-40B4-BE49-F238E27FC236}">
              <a16:creationId xmlns:a16="http://schemas.microsoft.com/office/drawing/2014/main" id="{FF7D6035-3015-45F5-BF48-7578F3CEED72}"/>
            </a:ext>
          </a:extLst>
        </xdr:cNvPr>
        <xdr:cNvCxnSpPr/>
      </xdr:nvCxnSpPr>
      <xdr:spPr>
        <a:xfrm>
          <a:off x="21323300" y="170874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85598</xdr:rowOff>
    </xdr:from>
    <xdr:to>
      <xdr:col>107</xdr:col>
      <xdr:colOff>101600</xdr:colOff>
      <xdr:row>100</xdr:row>
      <xdr:rowOff>15748</xdr:rowOff>
    </xdr:to>
    <xdr:sp macro="" textlink="">
      <xdr:nvSpPr>
        <xdr:cNvPr id="422" name="楕円 421">
          <a:extLst>
            <a:ext uri="{FF2B5EF4-FFF2-40B4-BE49-F238E27FC236}">
              <a16:creationId xmlns:a16="http://schemas.microsoft.com/office/drawing/2014/main" id="{9DD280E3-E24A-49D8-9BE7-B369932AF4DF}"/>
            </a:ext>
          </a:extLst>
        </xdr:cNvPr>
        <xdr:cNvSpPr/>
      </xdr:nvSpPr>
      <xdr:spPr>
        <a:xfrm>
          <a:off x="20383500" y="170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113919</xdr:rowOff>
    </xdr:from>
    <xdr:to>
      <xdr:col>111</xdr:col>
      <xdr:colOff>177800</xdr:colOff>
      <xdr:row>99</xdr:row>
      <xdr:rowOff>136398</xdr:rowOff>
    </xdr:to>
    <xdr:cxnSp macro="">
      <xdr:nvCxnSpPr>
        <xdr:cNvPr id="423" name="直線コネクタ 422">
          <a:extLst>
            <a:ext uri="{FF2B5EF4-FFF2-40B4-BE49-F238E27FC236}">
              <a16:creationId xmlns:a16="http://schemas.microsoft.com/office/drawing/2014/main" id="{604F67F6-4820-4760-BECF-2F1B5B990778}"/>
            </a:ext>
          </a:extLst>
        </xdr:cNvPr>
        <xdr:cNvCxnSpPr/>
      </xdr:nvCxnSpPr>
      <xdr:spPr>
        <a:xfrm flipV="1">
          <a:off x="20434300" y="1708746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135510</xdr:rowOff>
    </xdr:from>
    <xdr:to>
      <xdr:col>102</xdr:col>
      <xdr:colOff>165100</xdr:colOff>
      <xdr:row>100</xdr:row>
      <xdr:rowOff>65660</xdr:rowOff>
    </xdr:to>
    <xdr:sp macro="" textlink="">
      <xdr:nvSpPr>
        <xdr:cNvPr id="424" name="楕円 423">
          <a:extLst>
            <a:ext uri="{FF2B5EF4-FFF2-40B4-BE49-F238E27FC236}">
              <a16:creationId xmlns:a16="http://schemas.microsoft.com/office/drawing/2014/main" id="{6BFB022F-B57B-41F2-A4F7-F32DB666B425}"/>
            </a:ext>
          </a:extLst>
        </xdr:cNvPr>
        <xdr:cNvSpPr/>
      </xdr:nvSpPr>
      <xdr:spPr>
        <a:xfrm>
          <a:off x="19494500" y="171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136398</xdr:rowOff>
    </xdr:from>
    <xdr:to>
      <xdr:col>107</xdr:col>
      <xdr:colOff>50800</xdr:colOff>
      <xdr:row>100</xdr:row>
      <xdr:rowOff>14860</xdr:rowOff>
    </xdr:to>
    <xdr:cxnSp macro="">
      <xdr:nvCxnSpPr>
        <xdr:cNvPr id="425" name="直線コネクタ 424">
          <a:extLst>
            <a:ext uri="{FF2B5EF4-FFF2-40B4-BE49-F238E27FC236}">
              <a16:creationId xmlns:a16="http://schemas.microsoft.com/office/drawing/2014/main" id="{DEACCA53-81AA-4ABF-8718-5C62C8611249}"/>
            </a:ext>
          </a:extLst>
        </xdr:cNvPr>
        <xdr:cNvCxnSpPr/>
      </xdr:nvCxnSpPr>
      <xdr:spPr>
        <a:xfrm flipV="1">
          <a:off x="19545300" y="17109948"/>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9796</xdr:rowOff>
    </xdr:from>
    <xdr:ext cx="469744" cy="259045"/>
    <xdr:sp macro="" textlink="">
      <xdr:nvSpPr>
        <xdr:cNvPr id="426" name="n_1mainValue【庁舎】&#10;一人当たり面積">
          <a:extLst>
            <a:ext uri="{FF2B5EF4-FFF2-40B4-BE49-F238E27FC236}">
              <a16:creationId xmlns:a16="http://schemas.microsoft.com/office/drawing/2014/main" id="{AF84BD7B-8D7D-48F0-BABC-FD4A013B494F}"/>
            </a:ext>
          </a:extLst>
        </xdr:cNvPr>
        <xdr:cNvSpPr txBox="1"/>
      </xdr:nvSpPr>
      <xdr:spPr>
        <a:xfrm>
          <a:off x="21075727" y="168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32275</xdr:rowOff>
    </xdr:from>
    <xdr:ext cx="469744" cy="259045"/>
    <xdr:sp macro="" textlink="">
      <xdr:nvSpPr>
        <xdr:cNvPr id="427" name="n_2mainValue【庁舎】&#10;一人当たり面積">
          <a:extLst>
            <a:ext uri="{FF2B5EF4-FFF2-40B4-BE49-F238E27FC236}">
              <a16:creationId xmlns:a16="http://schemas.microsoft.com/office/drawing/2014/main" id="{DAE0D64D-65CB-4C9B-B1C7-A2C8E67540B1}"/>
            </a:ext>
          </a:extLst>
        </xdr:cNvPr>
        <xdr:cNvSpPr txBox="1"/>
      </xdr:nvSpPr>
      <xdr:spPr>
        <a:xfrm>
          <a:off x="20199427" y="168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82187</xdr:rowOff>
    </xdr:from>
    <xdr:ext cx="469744" cy="259045"/>
    <xdr:sp macro="" textlink="">
      <xdr:nvSpPr>
        <xdr:cNvPr id="428" name="n_3mainValue【庁舎】&#10;一人当たり面積">
          <a:extLst>
            <a:ext uri="{FF2B5EF4-FFF2-40B4-BE49-F238E27FC236}">
              <a16:creationId xmlns:a16="http://schemas.microsoft.com/office/drawing/2014/main" id="{8BBA6F35-7CBC-4A74-9023-B8F238BDF265}"/>
            </a:ext>
          </a:extLst>
        </xdr:cNvPr>
        <xdr:cNvSpPr txBox="1"/>
      </xdr:nvSpPr>
      <xdr:spPr>
        <a:xfrm>
          <a:off x="19310427" y="168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9" name="正方形/長方形 428">
          <a:extLst>
            <a:ext uri="{FF2B5EF4-FFF2-40B4-BE49-F238E27FC236}">
              <a16:creationId xmlns:a16="http://schemas.microsoft.com/office/drawing/2014/main" id="{9E929AFB-02C9-47E1-9FFF-AE91C4D72B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0" name="正方形/長方形 429">
          <a:extLst>
            <a:ext uri="{FF2B5EF4-FFF2-40B4-BE49-F238E27FC236}">
              <a16:creationId xmlns:a16="http://schemas.microsoft.com/office/drawing/2014/main" id="{2B2BD484-1C39-4376-B6E4-5DCEF09EF0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1" name="テキスト ボックス 430">
          <a:extLst>
            <a:ext uri="{FF2B5EF4-FFF2-40B4-BE49-F238E27FC236}">
              <a16:creationId xmlns:a16="http://schemas.microsoft.com/office/drawing/2014/main" id="{7932B7A8-7A34-4811-A295-E7BBA17BBA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類似団体と比較して特に有形固定資産減価償却率が高くなっている施設は、福祉施設、庁舎である。いずれも</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年代に建築された建物であるためである。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津軽ダム建設に伴う水没者の村外移転による人口の減少や高齢化の進展</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(R2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月末</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39.3%)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に加え、主要産業がないこと等により、財政基盤が弱く、類似団体平均を</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0.05</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ポイント下回っている。事業の選択と集中に努めるともに民間委託等による行政の効率化に努め、財政の健全化を図る。</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税収については、今後大幅な増収は期待できないことから、財政力指数には影響しないものの、ふるさと納税の取り組みを強化し、自主財源の確保に努める。</a:t>
          </a:r>
          <a:endParaRPr kumimoji="1" lang="ja-JP" altLang="en-US" sz="1300">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930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分子となる経常経費充当一般財源等は前年度比▲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48,515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千円となるも、</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分母となる経常一般財源等</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臨財債が前年度比▲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62,975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千円となったことから、</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H30</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年度の経常収支比率は前年度比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0.9</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ポイント悪化し</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94.7%</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となる。</a:t>
          </a:r>
          <a:endParaRPr lang="ja-JP" altLang="ja-JP">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64</xdr:row>
      <xdr:rowOff>117793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7249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64</xdr:row>
      <xdr:rowOff>99695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5988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27305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5988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140441</xdr:rowOff>
    </xdr:from>
    <xdr:to>
      <xdr:col>11</xdr:col>
      <xdr:colOff>31750</xdr:colOff>
      <xdr:row>64</xdr:row>
      <xdr:rowOff>27305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41791"/>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89641</xdr:rowOff>
    </xdr:from>
    <xdr:to>
      <xdr:col>7</xdr:col>
      <xdr:colOff>31750</xdr:colOff>
      <xdr:row>64</xdr:row>
      <xdr:rowOff>19791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人口が少ないことから、人口</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人当たりの経費が高くなる傾向になる。今後も定員管理・給与の適正化及び経費の合理化に努める。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154760</xdr:rowOff>
    </xdr:from>
    <xdr:to>
      <xdr:col>23</xdr:col>
      <xdr:colOff>133350</xdr:colOff>
      <xdr:row>83</xdr:row>
      <xdr:rowOff>166550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8511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154760</xdr:rowOff>
    </xdr:from>
    <xdr:to>
      <xdr:col>19</xdr:col>
      <xdr:colOff>133350</xdr:colOff>
      <xdr:row>84</xdr:row>
      <xdr:rowOff>11033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85110"/>
          <a:ext cx="889000" cy="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131147</xdr:rowOff>
    </xdr:from>
    <xdr:to>
      <xdr:col>15</xdr:col>
      <xdr:colOff>82550</xdr:colOff>
      <xdr:row>84</xdr:row>
      <xdr:rowOff>11033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1497"/>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63424</xdr:rowOff>
    </xdr:from>
    <xdr:to>
      <xdr:col>11</xdr:col>
      <xdr:colOff>31750</xdr:colOff>
      <xdr:row>83</xdr:row>
      <xdr:rowOff>131147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377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115750</xdr:rowOff>
    </xdr:from>
    <xdr:to>
      <xdr:col>23</xdr:col>
      <xdr:colOff>184150</xdr:colOff>
      <xdr:row>84</xdr:row>
      <xdr:rowOff>45900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87827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103960</xdr:rowOff>
    </xdr:from>
    <xdr:to>
      <xdr:col>19</xdr:col>
      <xdr:colOff>184150</xdr:colOff>
      <xdr:row>84</xdr:row>
      <xdr:rowOff>34110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18887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2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131683</xdr:rowOff>
    </xdr:from>
    <xdr:to>
      <xdr:col>15</xdr:col>
      <xdr:colOff>133350</xdr:colOff>
      <xdr:row>84</xdr:row>
      <xdr:rowOff>61833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46610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80347</xdr:rowOff>
    </xdr:from>
    <xdr:to>
      <xdr:col>11</xdr:col>
      <xdr:colOff>82550</xdr:colOff>
      <xdr:row>84</xdr:row>
      <xdr:rowOff>10497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166724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9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12624</xdr:rowOff>
    </xdr:from>
    <xdr:to>
      <xdr:col>7</xdr:col>
      <xdr:colOff>31750</xdr:colOff>
      <xdr:row>83</xdr:row>
      <xdr:rowOff>114224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99001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2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国との比較では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7.6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ポイント、類似団体との比較でも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ポイント下回っている。今後も給与の適正化に努める。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86</xdr:row>
      <xdr:rowOff>5080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1961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146368</xdr:rowOff>
    </xdr:from>
    <xdr:to>
      <xdr:col>77</xdr:col>
      <xdr:colOff>44450</xdr:colOff>
      <xdr:row>86</xdr:row>
      <xdr:rowOff>5080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196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4978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4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95568</xdr:rowOff>
    </xdr:from>
    <xdr:to>
      <xdr:col>77</xdr:col>
      <xdr:colOff>95250</xdr:colOff>
      <xdr:row>86</xdr:row>
      <xdr:rowOff>25718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35895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44768</xdr:rowOff>
    </xdr:from>
    <xdr:to>
      <xdr:col>64</xdr:col>
      <xdr:colOff>152400</xdr:colOff>
      <xdr:row>86</xdr:row>
      <xdr:rowOff>146368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156545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人口が少ない</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県内最小</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ことから、人口千人当たりの職員数が多くなる傾向にある。類似団体との比較では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8.84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人多い結果となっている。人口は少ないものの、仕事の種類は同じであることから、住民サービスの維持向上も考慮しながら、平成</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29</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月に策定した「西目屋村定員適正化計画</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第</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期</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」に基づき計画期間</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10</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年間で</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7</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人削減を目標とする。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16184</xdr:rowOff>
    </xdr:from>
    <xdr:to>
      <xdr:col>81</xdr:col>
      <xdr:colOff>44450</xdr:colOff>
      <xdr:row>62</xdr:row>
      <xdr:rowOff>26180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646084"/>
          <a:ext cx="8382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130756</xdr:rowOff>
    </xdr:from>
    <xdr:to>
      <xdr:col>77</xdr:col>
      <xdr:colOff>44450</xdr:colOff>
      <xdr:row>62</xdr:row>
      <xdr:rowOff>26180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9206"/>
          <a:ext cx="8890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76636</xdr:rowOff>
    </xdr:from>
    <xdr:to>
      <xdr:col>72</xdr:col>
      <xdr:colOff>203200</xdr:colOff>
      <xdr:row>61</xdr:row>
      <xdr:rowOff>130756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35086"/>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76636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77863"/>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136834</xdr:rowOff>
    </xdr:from>
    <xdr:to>
      <xdr:col>81</xdr:col>
      <xdr:colOff>95250</xdr:colOff>
      <xdr:row>62</xdr:row>
      <xdr:rowOff>66984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108911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6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146830</xdr:rowOff>
    </xdr:from>
    <xdr:to>
      <xdr:col>77</xdr:col>
      <xdr:colOff>95250</xdr:colOff>
      <xdr:row>62</xdr:row>
      <xdr:rowOff>76980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61757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91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79956</xdr:rowOff>
    </xdr:from>
    <xdr:to>
      <xdr:col>73</xdr:col>
      <xdr:colOff>44450</xdr:colOff>
      <xdr:row>62</xdr:row>
      <xdr:rowOff>10106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166333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2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25836</xdr:rowOff>
    </xdr:from>
    <xdr:to>
      <xdr:col>68</xdr:col>
      <xdr:colOff>203200</xdr:colOff>
      <xdr:row>61</xdr:row>
      <xdr:rowOff>127436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112213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54990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分子となる地方債の元利償還金が償還終了</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(H14</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年度臨時地方道整備事業債、</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H17</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年度過疎対策事業債</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により前年度を下回るも、分母となる標準財政規模</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普通交付税、臨財債</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がそれ以上に減少したため、前年度よりも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0.1</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ポイント上昇する。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5.0</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引き続き公債費の適正化に努める。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126746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3228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121920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121920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97790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2938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75946</xdr:rowOff>
    </xdr:from>
    <xdr:to>
      <xdr:col>81</xdr:col>
      <xdr:colOff>95250</xdr:colOff>
      <xdr:row>43</xdr:row>
      <xdr:rowOff>6096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48023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Arial" panose="020B0604020202020204" pitchFamily="34" charset="0"/>
              <a:ea typeface="ＭＳ Ｐゴシック" panose="020B0600070205080204" pitchFamily="50" charset="-128"/>
              <a:cs typeface="Arial" panose="020B0604020202020204" pitchFamily="34" charset="0"/>
            </a:rPr>
            <a:t>　</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将来負担額を上回る基金等充当可能財源等があったことから、</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本年度も</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数値は皆無であった。今後とも将来負担の抑制に努める。</a:t>
          </a:r>
          <a:endParaRPr lang="ja-JP" altLang="ja-JP" sz="1100">
            <a:effectLst/>
            <a:latin typeface="Arial" panose="020B0604020202020204" pitchFamily="34" charset="0"/>
            <a:ea typeface="ＭＳ Ｐゴシック" panose="020B0600070205080204" pitchFamily="50" charset="-128"/>
            <a:cs typeface="Arial" panose="020B0604020202020204" pitchFamily="34"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ポイント増となり、類似団体との比較でも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4.5</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ポイント上回っている。人件費の決算額及び人件費充当経常一般財源</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等</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ともに前年度を</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下回るも</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、分母となる経常一般財源</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等</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が減ったことにより悪化したものであるが、退職者の不補充等今後も人件費の抑制に努める。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86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ポイント上回っているものの、</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2.6</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ポイント改善した。水陸バス運行に係る使用料が運行委託料を上回って増加したことが大きな要因である。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今後もコスト削減に努める。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18</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347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94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89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43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看板政策の一つとして、子ども医療費</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や保育料の完全無料化等</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子育て支援対策の充実を図ってきたことから、</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常に類似団体を上回っている。前年度比では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0.7</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ポイント増、類似団体との比較では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少子化対策は喫緊の課題であることから、予算の選択と集中を進め、財源の確保に努める。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7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55</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その他にカウントされる維持補修費及び繰出金を合わせた決算額及び当該経費充当経常一般財源等は年度を下回ったが、経常収支比率算出の際に分母となる一般財源等と臨財債の合計が前年度を下回ったため、前年度より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ポイント増加。類似団体との比較でも</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6.2</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ポイント上回っている。簡易水道事業及び農業集落排水事業特別会計に対する繰出金が繰出金全体の</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割以上を占めている状況である。</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H20</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年度を最後に上下水道ともに料金改定を行っていないことから、料金改定も視野に繰出金の抑制に努める。</a:t>
          </a:r>
          <a:endParaRPr lang="ja-JP" altLang="ja-JP" sz="1400" b="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xdr:rowOff>
    </xdr:from>
    <xdr:to>
      <xdr:col>82</xdr:col>
      <xdr:colOff>107950</xdr:colOff>
      <xdr:row>58</xdr:row>
      <xdr:rowOff>26416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476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3556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11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108712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110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108712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425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57912</xdr:rowOff>
    </xdr:from>
    <xdr:to>
      <xdr:col>69</xdr:col>
      <xdr:colOff>142875</xdr:colOff>
      <xdr:row>58</xdr:row>
      <xdr:rowOff>159512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144289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類似団体との比較では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1.5</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ポイント下回っている。今後も政策目標を達成した補助金を廃止するなど必要な見直しを行っていく。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849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35</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797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H19</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年度に</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億超の繰上償還を行った後、公債費負担適正化計画に基づき、計画的な起債発行を行ってきたことから、</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H24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年度以降は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20%</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を切る水準となっている。今後も将来負担を見通し、計画的な地方債発行に努める。</a:t>
          </a:r>
          <a:endParaRPr lang="ja-JP" altLang="ja-JP" sz="1100">
            <a:effectLst/>
            <a:latin typeface="Arial" panose="020B0604020202020204" pitchFamily="34" charset="0"/>
            <a:ea typeface="ＭＳ Ｐゴシック" panose="020B0600070205080204" pitchFamily="50" charset="-128"/>
            <a:cs typeface="Arial" panose="020B0604020202020204" pitchFamily="34" charset="0"/>
          </a:endParaRPr>
        </a:p>
        <a:p>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年度臨時地方道整備事業債</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及び</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H17</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年度過疎対策事業債</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の償還終了により</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前年度を</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0.3</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下回る</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類似団体との比較</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で</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ポイント下回っている。</a:t>
          </a:r>
          <a:endParaRPr lang="ja-JP" altLang="ja-JP" sz="11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00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0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77</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305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扶助費、維持補修費、補助費等においては充当した経常一般財源等が前年度を</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13,342</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千円上回るも、全体では前年度比▲</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35,613</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千円となっており、経常収支比率算出の際に分母となる一般財源等と臨財債の合計が前年度を下回った影響が大きい。</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前年度との比較では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1.2</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類似団体</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との</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比較</a:t>
          </a:r>
          <a:r>
            <a:rPr kumimoji="1" lang="ja-JP" altLang="en-US"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では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12.2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ポイント上回っている。人件費の抑制に努めるほか、行政コストの削減、公共料金の改定を検討し、歳入・歳出両面で経常収支比率の改善に努める。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108713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309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3309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16637"/>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108204</xdr:rowOff>
    </xdr:from>
    <xdr:to>
      <xdr:col>69</xdr:col>
      <xdr:colOff>142875</xdr:colOff>
      <xdr:row>78</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23131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159135</xdr:rowOff>
    </xdr:from>
    <xdr:to>
      <xdr:col>29</xdr:col>
      <xdr:colOff>127000</xdr:colOff>
      <xdr:row>17</xdr:row>
      <xdr:rowOff>973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9960"/>
          <a:ext cx="647700" cy="1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973</xdr:rowOff>
    </xdr:from>
    <xdr:to>
      <xdr:col>26</xdr:col>
      <xdr:colOff>50800</xdr:colOff>
      <xdr:row>17</xdr:row>
      <xdr:rowOff>30354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63248"/>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30354</xdr:rowOff>
    </xdr:from>
    <xdr:to>
      <xdr:col>22</xdr:col>
      <xdr:colOff>114300</xdr:colOff>
      <xdr:row>17</xdr:row>
      <xdr:rowOff>46815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92629"/>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46815</xdr:rowOff>
    </xdr:from>
    <xdr:to>
      <xdr:col>18</xdr:col>
      <xdr:colOff>177800</xdr:colOff>
      <xdr:row>17</xdr:row>
      <xdr:rowOff>81017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9090"/>
          <a:ext cx="698500" cy="3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108335</xdr:rowOff>
    </xdr:from>
    <xdr:to>
      <xdr:col>29</xdr:col>
      <xdr:colOff>177800</xdr:colOff>
      <xdr:row>17</xdr:row>
      <xdr:rowOff>38485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124862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121623</xdr:rowOff>
    </xdr:from>
    <xdr:to>
      <xdr:col>26</xdr:col>
      <xdr:colOff>101600</xdr:colOff>
      <xdr:row>17</xdr:row>
      <xdr:rowOff>51773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61950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81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151004</xdr:rowOff>
    </xdr:from>
    <xdr:to>
      <xdr:col>22</xdr:col>
      <xdr:colOff>165100</xdr:colOff>
      <xdr:row>17</xdr:row>
      <xdr:rowOff>81154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91331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1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167465</xdr:rowOff>
    </xdr:from>
    <xdr:to>
      <xdr:col>19</xdr:col>
      <xdr:colOff>38100</xdr:colOff>
      <xdr:row>17</xdr:row>
      <xdr:rowOff>97615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107792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30217</xdr:rowOff>
    </xdr:from>
    <xdr:to>
      <xdr:col>15</xdr:col>
      <xdr:colOff>101600</xdr:colOff>
      <xdr:row>17</xdr:row>
      <xdr:rowOff>131817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141994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4036</xdr:rowOff>
    </xdr:from>
    <xdr:to>
      <xdr:col>29</xdr:col>
      <xdr:colOff>127000</xdr:colOff>
      <xdr:row>35</xdr:row>
      <xdr:rowOff>35592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14386"/>
          <a:ext cx="647700" cy="3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320071</xdr:rowOff>
    </xdr:from>
    <xdr:to>
      <xdr:col>26</xdr:col>
      <xdr:colOff>50800</xdr:colOff>
      <xdr:row>35</xdr:row>
      <xdr:rowOff>4036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587521"/>
          <a:ext cx="6985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320071</xdr:rowOff>
    </xdr:from>
    <xdr:to>
      <xdr:col>22</xdr:col>
      <xdr:colOff>114300</xdr:colOff>
      <xdr:row>34</xdr:row>
      <xdr:rowOff>325219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87521"/>
          <a:ext cx="698500" cy="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325219</xdr:rowOff>
    </xdr:from>
    <xdr:to>
      <xdr:col>18</xdr:col>
      <xdr:colOff>177800</xdr:colOff>
      <xdr:row>35</xdr:row>
      <xdr:rowOff>13134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92669"/>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327692</xdr:rowOff>
    </xdr:from>
    <xdr:to>
      <xdr:col>29</xdr:col>
      <xdr:colOff>177800</xdr:colOff>
      <xdr:row>35</xdr:row>
      <xdr:rowOff>86392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9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172769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296136</xdr:rowOff>
    </xdr:from>
    <xdr:to>
      <xdr:col>26</xdr:col>
      <xdr:colOff>101600</xdr:colOff>
      <xdr:row>35</xdr:row>
      <xdr:rowOff>54836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6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65013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269271</xdr:rowOff>
    </xdr:from>
    <xdr:to>
      <xdr:col>22</xdr:col>
      <xdr:colOff>165100</xdr:colOff>
      <xdr:row>35</xdr:row>
      <xdr:rowOff>27971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3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38148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0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274419</xdr:rowOff>
    </xdr:from>
    <xdr:to>
      <xdr:col>19</xdr:col>
      <xdr:colOff>38100</xdr:colOff>
      <xdr:row>35</xdr:row>
      <xdr:rowOff>33119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43296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305234</xdr:rowOff>
    </xdr:from>
    <xdr:to>
      <xdr:col>15</xdr:col>
      <xdr:colOff>101600</xdr:colOff>
      <xdr:row>35</xdr:row>
      <xdr:rowOff>63934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7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74111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56069</xdr:rowOff>
    </xdr:from>
    <xdr:to>
      <xdr:col>24</xdr:col>
      <xdr:colOff>63500</xdr:colOff>
      <xdr:row>35</xdr:row>
      <xdr:rowOff>69412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056819"/>
          <a:ext cx="8382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56069</xdr:rowOff>
    </xdr:from>
    <xdr:to>
      <xdr:col>19</xdr:col>
      <xdr:colOff>177800</xdr:colOff>
      <xdr:row>35</xdr:row>
      <xdr:rowOff>90882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56819"/>
          <a:ext cx="8890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90882</xdr:rowOff>
    </xdr:from>
    <xdr:to>
      <xdr:col>15</xdr:col>
      <xdr:colOff>50800</xdr:colOff>
      <xdr:row>35</xdr:row>
      <xdr:rowOff>105227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91632"/>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105227</xdr:rowOff>
    </xdr:from>
    <xdr:to>
      <xdr:col>10</xdr:col>
      <xdr:colOff>114300</xdr:colOff>
      <xdr:row>35</xdr:row>
      <xdr:rowOff>111646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05977"/>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18612</xdr:rowOff>
    </xdr:from>
    <xdr:to>
      <xdr:col>24</xdr:col>
      <xdr:colOff>114300</xdr:colOff>
      <xdr:row>35</xdr:row>
      <xdr:rowOff>120212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41489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5269</xdr:rowOff>
    </xdr:from>
    <xdr:to>
      <xdr:col>20</xdr:col>
      <xdr:colOff>38100</xdr:colOff>
      <xdr:row>35</xdr:row>
      <xdr:rowOff>106869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123396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40082</xdr:rowOff>
    </xdr:from>
    <xdr:to>
      <xdr:col>15</xdr:col>
      <xdr:colOff>101600</xdr:colOff>
      <xdr:row>35</xdr:row>
      <xdr:rowOff>141682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158209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1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54427</xdr:rowOff>
    </xdr:from>
    <xdr:to>
      <xdr:col>10</xdr:col>
      <xdr:colOff>165100</xdr:colOff>
      <xdr:row>35</xdr:row>
      <xdr:rowOff>156027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60846</xdr:rowOff>
    </xdr:from>
    <xdr:to>
      <xdr:col>6</xdr:col>
      <xdr:colOff>38100</xdr:colOff>
      <xdr:row>35</xdr:row>
      <xdr:rowOff>162446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7523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142401</xdr:rowOff>
    </xdr:from>
    <xdr:to>
      <xdr:col>24</xdr:col>
      <xdr:colOff>63500</xdr:colOff>
      <xdr:row>56</xdr:row>
      <xdr:rowOff>149711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43601"/>
          <a:ext cx="8382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87589</xdr:rowOff>
    </xdr:from>
    <xdr:to>
      <xdr:col>19</xdr:col>
      <xdr:colOff>177800</xdr:colOff>
      <xdr:row>56</xdr:row>
      <xdr:rowOff>149711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88789"/>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87589</xdr:rowOff>
    </xdr:from>
    <xdr:to>
      <xdr:col>15</xdr:col>
      <xdr:colOff>50800</xdr:colOff>
      <xdr:row>56</xdr:row>
      <xdr:rowOff>143764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88789"/>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143764</xdr:rowOff>
    </xdr:from>
    <xdr:to>
      <xdr:col>10</xdr:col>
      <xdr:colOff>114300</xdr:colOff>
      <xdr:row>57</xdr:row>
      <xdr:rowOff>72506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4964"/>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91601</xdr:rowOff>
    </xdr:from>
    <xdr:to>
      <xdr:col>24</xdr:col>
      <xdr:colOff>114300</xdr:colOff>
      <xdr:row>57</xdr:row>
      <xdr:rowOff>21751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114478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4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98911</xdr:rowOff>
    </xdr:from>
    <xdr:to>
      <xdr:col>20</xdr:col>
      <xdr:colOff>38100</xdr:colOff>
      <xdr:row>57</xdr:row>
      <xdr:rowOff>29061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45588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36789</xdr:rowOff>
    </xdr:from>
    <xdr:to>
      <xdr:col>15</xdr:col>
      <xdr:colOff>101600</xdr:colOff>
      <xdr:row>56</xdr:row>
      <xdr:rowOff>138389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154916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92964</xdr:rowOff>
    </xdr:from>
    <xdr:to>
      <xdr:col>10</xdr:col>
      <xdr:colOff>165100</xdr:colOff>
      <xdr:row>57</xdr:row>
      <xdr:rowOff>23114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39641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21706</xdr:rowOff>
    </xdr:from>
    <xdr:to>
      <xdr:col>6</xdr:col>
      <xdr:colOff>38100</xdr:colOff>
      <xdr:row>57</xdr:row>
      <xdr:rowOff>123306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139833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142748</xdr:rowOff>
    </xdr:from>
    <xdr:to>
      <xdr:col>24</xdr:col>
      <xdr:colOff>63500</xdr:colOff>
      <xdr:row>77</xdr:row>
      <xdr:rowOff>143990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4398"/>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143990</xdr:rowOff>
    </xdr:from>
    <xdr:to>
      <xdr:col>19</xdr:col>
      <xdr:colOff>177800</xdr:colOff>
      <xdr:row>77</xdr:row>
      <xdr:rowOff>161821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564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161821</xdr:rowOff>
    </xdr:from>
    <xdr:to>
      <xdr:col>15</xdr:col>
      <xdr:colOff>50800</xdr:colOff>
      <xdr:row>77</xdr:row>
      <xdr:rowOff>162758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3471"/>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86474</xdr:rowOff>
    </xdr:from>
    <xdr:to>
      <xdr:col>10</xdr:col>
      <xdr:colOff>114300</xdr:colOff>
      <xdr:row>77</xdr:row>
      <xdr:rowOff>162758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88124"/>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91948</xdr:rowOff>
    </xdr:from>
    <xdr:to>
      <xdr:col>24</xdr:col>
      <xdr:colOff>114300</xdr:colOff>
      <xdr:row>78</xdr:row>
      <xdr:rowOff>22098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114825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93190</xdr:rowOff>
    </xdr:from>
    <xdr:to>
      <xdr:col>20</xdr:col>
      <xdr:colOff>38100</xdr:colOff>
      <xdr:row>78</xdr:row>
      <xdr:rowOff>23340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39867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111021</xdr:rowOff>
    </xdr:from>
    <xdr:to>
      <xdr:col>15</xdr:col>
      <xdr:colOff>101600</xdr:colOff>
      <xdr:row>78</xdr:row>
      <xdr:rowOff>41171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57698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8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111958</xdr:rowOff>
    </xdr:from>
    <xdr:to>
      <xdr:col>10</xdr:col>
      <xdr:colOff>165100</xdr:colOff>
      <xdr:row>78</xdr:row>
      <xdr:rowOff>42108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58635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35674</xdr:rowOff>
    </xdr:from>
    <xdr:to>
      <xdr:col>6</xdr:col>
      <xdr:colOff>38100</xdr:colOff>
      <xdr:row>77</xdr:row>
      <xdr:rowOff>137274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153801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68881</xdr:rowOff>
    </xdr:from>
    <xdr:to>
      <xdr:col>24</xdr:col>
      <xdr:colOff>63500</xdr:colOff>
      <xdr:row>93</xdr:row>
      <xdr:rowOff>6341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42281"/>
          <a:ext cx="838200" cy="10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162465</xdr:rowOff>
    </xdr:from>
    <xdr:to>
      <xdr:col>19</xdr:col>
      <xdr:colOff>177800</xdr:colOff>
      <xdr:row>93</xdr:row>
      <xdr:rowOff>6341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5935865"/>
          <a:ext cx="8890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162465</xdr:rowOff>
    </xdr:from>
    <xdr:to>
      <xdr:col>15</xdr:col>
      <xdr:colOff>50800</xdr:colOff>
      <xdr:row>93</xdr:row>
      <xdr:rowOff>149873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935865"/>
          <a:ext cx="889000" cy="1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149873</xdr:rowOff>
    </xdr:from>
    <xdr:to>
      <xdr:col>10</xdr:col>
      <xdr:colOff>114300</xdr:colOff>
      <xdr:row>93</xdr:row>
      <xdr:rowOff>168703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094723"/>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18081</xdr:rowOff>
    </xdr:from>
    <xdr:to>
      <xdr:col>24</xdr:col>
      <xdr:colOff>114300</xdr:colOff>
      <xdr:row>92</xdr:row>
      <xdr:rowOff>119681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79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40958</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4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126991</xdr:rowOff>
    </xdr:from>
    <xdr:to>
      <xdr:col>20</xdr:col>
      <xdr:colOff>38100</xdr:colOff>
      <xdr:row>93</xdr:row>
      <xdr:rowOff>57141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73668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7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111665</xdr:rowOff>
    </xdr:from>
    <xdr:to>
      <xdr:col>15</xdr:col>
      <xdr:colOff>101600</xdr:colOff>
      <xdr:row>93</xdr:row>
      <xdr:rowOff>41815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58342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99073</xdr:rowOff>
    </xdr:from>
    <xdr:to>
      <xdr:col>10</xdr:col>
      <xdr:colOff>165100</xdr:colOff>
      <xdr:row>94</xdr:row>
      <xdr:rowOff>29223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45750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117903</xdr:rowOff>
    </xdr:from>
    <xdr:to>
      <xdr:col>6</xdr:col>
      <xdr:colOff>38100</xdr:colOff>
      <xdr:row>94</xdr:row>
      <xdr:rowOff>48053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64580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3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54337</xdr:rowOff>
    </xdr:from>
    <xdr:to>
      <xdr:col>55</xdr:col>
      <xdr:colOff>0</xdr:colOff>
      <xdr:row>37</xdr:row>
      <xdr:rowOff>123083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97987"/>
          <a:ext cx="8382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54337</xdr:rowOff>
    </xdr:from>
    <xdr:to>
      <xdr:col>50</xdr:col>
      <xdr:colOff>114300</xdr:colOff>
      <xdr:row>37</xdr:row>
      <xdr:rowOff>101198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97987"/>
          <a:ext cx="889000" cy="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101198</xdr:rowOff>
    </xdr:from>
    <xdr:to>
      <xdr:col>45</xdr:col>
      <xdr:colOff>177800</xdr:colOff>
      <xdr:row>37</xdr:row>
      <xdr:rowOff>103598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4484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103598</xdr:rowOff>
    </xdr:from>
    <xdr:to>
      <xdr:col>41</xdr:col>
      <xdr:colOff>50800</xdr:colOff>
      <xdr:row>38</xdr:row>
      <xdr:rowOff>3387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7248"/>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72283</xdr:rowOff>
    </xdr:from>
    <xdr:to>
      <xdr:col>55</xdr:col>
      <xdr:colOff>50800</xdr:colOff>
      <xdr:row>38</xdr:row>
      <xdr:rowOff>2432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1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50710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9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3537</xdr:rowOff>
    </xdr:from>
    <xdr:to>
      <xdr:col>50</xdr:col>
      <xdr:colOff>165100</xdr:colOff>
      <xdr:row>37</xdr:row>
      <xdr:rowOff>105137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96264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3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50398</xdr:rowOff>
    </xdr:from>
    <xdr:to>
      <xdr:col>46</xdr:col>
      <xdr:colOff>38100</xdr:colOff>
      <xdr:row>37</xdr:row>
      <xdr:rowOff>151998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143125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52798</xdr:rowOff>
    </xdr:from>
    <xdr:to>
      <xdr:col>41</xdr:col>
      <xdr:colOff>101600</xdr:colOff>
      <xdr:row>37</xdr:row>
      <xdr:rowOff>154398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145525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8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124038</xdr:rowOff>
    </xdr:from>
    <xdr:to>
      <xdr:col>36</xdr:col>
      <xdr:colOff>165100</xdr:colOff>
      <xdr:row>38</xdr:row>
      <xdr:rowOff>54187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7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45314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6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29364</xdr:rowOff>
    </xdr:from>
    <xdr:to>
      <xdr:col>55</xdr:col>
      <xdr:colOff>0</xdr:colOff>
      <xdr:row>57</xdr:row>
      <xdr:rowOff>97951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02014"/>
          <a:ext cx="838200" cy="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68683</xdr:rowOff>
    </xdr:from>
    <xdr:to>
      <xdr:col>50</xdr:col>
      <xdr:colOff>114300</xdr:colOff>
      <xdr:row>57</xdr:row>
      <xdr:rowOff>97951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41333"/>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68683</xdr:rowOff>
    </xdr:from>
    <xdr:to>
      <xdr:col>45</xdr:col>
      <xdr:colOff>177800</xdr:colOff>
      <xdr:row>57</xdr:row>
      <xdr:rowOff>156883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41333"/>
          <a:ext cx="889000" cy="8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156883</xdr:rowOff>
    </xdr:from>
    <xdr:to>
      <xdr:col>41</xdr:col>
      <xdr:colOff>50800</xdr:colOff>
      <xdr:row>58</xdr:row>
      <xdr:rowOff>65312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29533"/>
          <a:ext cx="889000" cy="7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150014</xdr:rowOff>
    </xdr:from>
    <xdr:to>
      <xdr:col>55</xdr:col>
      <xdr:colOff>50800</xdr:colOff>
      <xdr:row>57</xdr:row>
      <xdr:rowOff>80164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0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47151</xdr:rowOff>
    </xdr:from>
    <xdr:to>
      <xdr:col>50</xdr:col>
      <xdr:colOff>165100</xdr:colOff>
      <xdr:row>57</xdr:row>
      <xdr:rowOff>148751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165278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17883</xdr:rowOff>
    </xdr:from>
    <xdr:to>
      <xdr:col>46</xdr:col>
      <xdr:colOff>38100</xdr:colOff>
      <xdr:row>57</xdr:row>
      <xdr:rowOff>119483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136010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106083</xdr:rowOff>
    </xdr:from>
    <xdr:to>
      <xdr:col>41</xdr:col>
      <xdr:colOff>101600</xdr:colOff>
      <xdr:row>58</xdr:row>
      <xdr:rowOff>36233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52760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5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14512</xdr:rowOff>
    </xdr:from>
    <xdr:to>
      <xdr:col>36</xdr:col>
      <xdr:colOff>165100</xdr:colOff>
      <xdr:row>58</xdr:row>
      <xdr:rowOff>116112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107239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107294</xdr:rowOff>
    </xdr:from>
    <xdr:to>
      <xdr:col>55</xdr:col>
      <xdr:colOff>0</xdr:colOff>
      <xdr:row>77</xdr:row>
      <xdr:rowOff>43399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37494"/>
          <a:ext cx="838200" cy="10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107294</xdr:rowOff>
    </xdr:from>
    <xdr:to>
      <xdr:col>50</xdr:col>
      <xdr:colOff>114300</xdr:colOff>
      <xdr:row>77</xdr:row>
      <xdr:rowOff>25016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137494"/>
          <a:ext cx="889000" cy="8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25016</xdr:rowOff>
    </xdr:from>
    <xdr:to>
      <xdr:col>45</xdr:col>
      <xdr:colOff>177800</xdr:colOff>
      <xdr:row>77</xdr:row>
      <xdr:rowOff>51054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26666"/>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51054</xdr:rowOff>
    </xdr:from>
    <xdr:to>
      <xdr:col>41</xdr:col>
      <xdr:colOff>50800</xdr:colOff>
      <xdr:row>78</xdr:row>
      <xdr:rowOff>112441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52704"/>
          <a:ext cx="889000" cy="2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164049</xdr:rowOff>
    </xdr:from>
    <xdr:to>
      <xdr:col>55</xdr:col>
      <xdr:colOff>50800</xdr:colOff>
      <xdr:row>77</xdr:row>
      <xdr:rowOff>94199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15476</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56494</xdr:rowOff>
    </xdr:from>
    <xdr:to>
      <xdr:col>50</xdr:col>
      <xdr:colOff>165100</xdr:colOff>
      <xdr:row>76</xdr:row>
      <xdr:rowOff>158094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3172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86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145666</xdr:rowOff>
    </xdr:from>
    <xdr:to>
      <xdr:col>46</xdr:col>
      <xdr:colOff>38100</xdr:colOff>
      <xdr:row>77</xdr:row>
      <xdr:rowOff>75816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92343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5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254</xdr:rowOff>
    </xdr:from>
    <xdr:to>
      <xdr:col>41</xdr:col>
      <xdr:colOff>101600</xdr:colOff>
      <xdr:row>77</xdr:row>
      <xdr:rowOff>101854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118381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7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61641</xdr:rowOff>
    </xdr:from>
    <xdr:to>
      <xdr:col>36</xdr:col>
      <xdr:colOff>165100</xdr:colOff>
      <xdr:row>78</xdr:row>
      <xdr:rowOff>163241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154368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159769</xdr:rowOff>
    </xdr:from>
    <xdr:to>
      <xdr:col>55</xdr:col>
      <xdr:colOff>0</xdr:colOff>
      <xdr:row>98</xdr:row>
      <xdr:rowOff>100456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90419"/>
          <a:ext cx="838200" cy="1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30862</xdr:rowOff>
    </xdr:from>
    <xdr:to>
      <xdr:col>50</xdr:col>
      <xdr:colOff>114300</xdr:colOff>
      <xdr:row>98</xdr:row>
      <xdr:rowOff>100456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2962"/>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30862</xdr:rowOff>
    </xdr:from>
    <xdr:to>
      <xdr:col>45</xdr:col>
      <xdr:colOff>177800</xdr:colOff>
      <xdr:row>98</xdr:row>
      <xdr:rowOff>110562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2962"/>
          <a:ext cx="889000" cy="7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108789</xdr:rowOff>
    </xdr:from>
    <xdr:to>
      <xdr:col>41</xdr:col>
      <xdr:colOff>50800</xdr:colOff>
      <xdr:row>98</xdr:row>
      <xdr:rowOff>110562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0889"/>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108969</xdr:rowOff>
    </xdr:from>
    <xdr:to>
      <xdr:col>55</xdr:col>
      <xdr:colOff>50800</xdr:colOff>
      <xdr:row>98</xdr:row>
      <xdr:rowOff>39119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131846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49656</xdr:rowOff>
    </xdr:from>
    <xdr:to>
      <xdr:col>50</xdr:col>
      <xdr:colOff>165100</xdr:colOff>
      <xdr:row>98</xdr:row>
      <xdr:rowOff>151256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142383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151512</xdr:rowOff>
    </xdr:from>
    <xdr:to>
      <xdr:col>46</xdr:col>
      <xdr:colOff>38100</xdr:colOff>
      <xdr:row>98</xdr:row>
      <xdr:rowOff>81662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98189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5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59762</xdr:rowOff>
    </xdr:from>
    <xdr:to>
      <xdr:col>41</xdr:col>
      <xdr:colOff>101600</xdr:colOff>
      <xdr:row>98</xdr:row>
      <xdr:rowOff>161362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152489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57989</xdr:rowOff>
    </xdr:from>
    <xdr:to>
      <xdr:col>36</xdr:col>
      <xdr:colOff>165100</xdr:colOff>
      <xdr:row>98</xdr:row>
      <xdr:rowOff>159589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150716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41806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8356"/>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39524</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6074"/>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161840</xdr:rowOff>
    </xdr:from>
    <xdr:to>
      <xdr:col>76</xdr:col>
      <xdr:colOff>114300</xdr:colOff>
      <xdr:row>39</xdr:row>
      <xdr:rowOff>39524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76940"/>
          <a:ext cx="889000" cy="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23244</xdr:rowOff>
    </xdr:from>
    <xdr:to>
      <xdr:col>71</xdr:col>
      <xdr:colOff>177800</xdr:colOff>
      <xdr:row>38</xdr:row>
      <xdr:rowOff>161840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38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162456</xdr:rowOff>
    </xdr:from>
    <xdr:to>
      <xdr:col>85</xdr:col>
      <xdr:colOff>177800</xdr:colOff>
      <xdr:row>39</xdr:row>
      <xdr:rowOff>92606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77383</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160174</xdr:rowOff>
    </xdr:from>
    <xdr:to>
      <xdr:col>76</xdr:col>
      <xdr:colOff>165100</xdr:colOff>
      <xdr:row>39</xdr:row>
      <xdr:rowOff>90324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111040</xdr:rowOff>
    </xdr:from>
    <xdr:to>
      <xdr:col>72</xdr:col>
      <xdr:colOff>38100</xdr:colOff>
      <xdr:row>39</xdr:row>
      <xdr:rowOff>41190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32317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143894</xdr:rowOff>
    </xdr:from>
    <xdr:to>
      <xdr:col>67</xdr:col>
      <xdr:colOff>101600</xdr:colOff>
      <xdr:row>38</xdr:row>
      <xdr:rowOff>74044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90571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111885</xdr:rowOff>
    </xdr:from>
    <xdr:to>
      <xdr:col>85</xdr:col>
      <xdr:colOff>127000</xdr:colOff>
      <xdr:row>77</xdr:row>
      <xdr:rowOff>132373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13535"/>
          <a:ext cx="8382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102665</xdr:rowOff>
    </xdr:from>
    <xdr:to>
      <xdr:col>81</xdr:col>
      <xdr:colOff>50800</xdr:colOff>
      <xdr:row>77</xdr:row>
      <xdr:rowOff>111885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04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61443</xdr:rowOff>
    </xdr:from>
    <xdr:to>
      <xdr:col>76</xdr:col>
      <xdr:colOff>114300</xdr:colOff>
      <xdr:row>77</xdr:row>
      <xdr:rowOff>102665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63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21920</xdr:rowOff>
    </xdr:from>
    <xdr:to>
      <xdr:col>71</xdr:col>
      <xdr:colOff>177800</xdr:colOff>
      <xdr:row>77</xdr:row>
      <xdr:rowOff>61443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23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81573</xdr:rowOff>
    </xdr:from>
    <xdr:to>
      <xdr:col>85</xdr:col>
      <xdr:colOff>177800</xdr:colOff>
      <xdr:row>78</xdr:row>
      <xdr:rowOff>11723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60000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6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61085</xdr:rowOff>
    </xdr:from>
    <xdr:to>
      <xdr:col>81</xdr:col>
      <xdr:colOff>101600</xdr:colOff>
      <xdr:row>77</xdr:row>
      <xdr:rowOff>162685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153812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51865</xdr:rowOff>
    </xdr:from>
    <xdr:to>
      <xdr:col>76</xdr:col>
      <xdr:colOff>165100</xdr:colOff>
      <xdr:row>77</xdr:row>
      <xdr:rowOff>153465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169992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10643</xdr:rowOff>
    </xdr:from>
    <xdr:to>
      <xdr:col>72</xdr:col>
      <xdr:colOff>38100</xdr:colOff>
      <xdr:row>77</xdr:row>
      <xdr:rowOff>112243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128770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142570</xdr:rowOff>
    </xdr:from>
    <xdr:to>
      <xdr:col>67</xdr:col>
      <xdr:colOff>101600</xdr:colOff>
      <xdr:row>77</xdr:row>
      <xdr:rowOff>72720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89247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9685</xdr:rowOff>
    </xdr:from>
    <xdr:to>
      <xdr:col>85</xdr:col>
      <xdr:colOff>127000</xdr:colOff>
      <xdr:row>99</xdr:row>
      <xdr:rowOff>16949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83235"/>
          <a:ext cx="8382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134032</xdr:rowOff>
    </xdr:from>
    <xdr:to>
      <xdr:col>81</xdr:col>
      <xdr:colOff>50800</xdr:colOff>
      <xdr:row>99</xdr:row>
      <xdr:rowOff>9685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6132"/>
          <a:ext cx="889000" cy="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129205</xdr:rowOff>
    </xdr:from>
    <xdr:to>
      <xdr:col>76</xdr:col>
      <xdr:colOff>114300</xdr:colOff>
      <xdr:row>98</xdr:row>
      <xdr:rowOff>134032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130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129205</xdr:rowOff>
    </xdr:from>
    <xdr:to>
      <xdr:col>71</xdr:col>
      <xdr:colOff>177800</xdr:colOff>
      <xdr:row>99</xdr:row>
      <xdr:rowOff>698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1305"/>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137599</xdr:rowOff>
    </xdr:from>
    <xdr:to>
      <xdr:col>85</xdr:col>
      <xdr:colOff>177800</xdr:colOff>
      <xdr:row>99</xdr:row>
      <xdr:rowOff>67749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96976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130335</xdr:rowOff>
    </xdr:from>
    <xdr:to>
      <xdr:col>81</xdr:col>
      <xdr:colOff>101600</xdr:colOff>
      <xdr:row>99</xdr:row>
      <xdr:rowOff>60485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77012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83232</xdr:rowOff>
    </xdr:from>
    <xdr:to>
      <xdr:col>76</xdr:col>
      <xdr:colOff>165100</xdr:colOff>
      <xdr:row>99</xdr:row>
      <xdr:rowOff>13382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29909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78405</xdr:rowOff>
    </xdr:from>
    <xdr:to>
      <xdr:col>72</xdr:col>
      <xdr:colOff>38100</xdr:colOff>
      <xdr:row>99</xdr:row>
      <xdr:rowOff>8555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25082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5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121348</xdr:rowOff>
    </xdr:from>
    <xdr:to>
      <xdr:col>67</xdr:col>
      <xdr:colOff>101600</xdr:colOff>
      <xdr:row>99</xdr:row>
      <xdr:rowOff>51498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68025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42335</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28885"/>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42335</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288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44317</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086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44317</xdr:rowOff>
    </xdr:from>
    <xdr:to>
      <xdr:col>102</xdr:col>
      <xdr:colOff>114300</xdr:colOff>
      <xdr:row>39</xdr:row>
      <xdr:rowOff>44317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162985</xdr:rowOff>
    </xdr:from>
    <xdr:to>
      <xdr:col>112</xdr:col>
      <xdr:colOff>38100</xdr:colOff>
      <xdr:row>39</xdr:row>
      <xdr:rowOff>93135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84262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7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164967</xdr:rowOff>
    </xdr:from>
    <xdr:to>
      <xdr:col>102</xdr:col>
      <xdr:colOff>165100</xdr:colOff>
      <xdr:row>39</xdr:row>
      <xdr:rowOff>95117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86244</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164967</xdr:rowOff>
    </xdr:from>
    <xdr:to>
      <xdr:col>98</xdr:col>
      <xdr:colOff>38100</xdr:colOff>
      <xdr:row>39</xdr:row>
      <xdr:rowOff>95117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86244</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137376</xdr:rowOff>
    </xdr:from>
    <xdr:to>
      <xdr:col>116</xdr:col>
      <xdr:colOff>63500</xdr:colOff>
      <xdr:row>58</xdr:row>
      <xdr:rowOff>154807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1476"/>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88856</xdr:rowOff>
    </xdr:from>
    <xdr:to>
      <xdr:col>111</xdr:col>
      <xdr:colOff>177800</xdr:colOff>
      <xdr:row>58</xdr:row>
      <xdr:rowOff>137376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32956"/>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88856</xdr:rowOff>
    </xdr:from>
    <xdr:to>
      <xdr:col>107</xdr:col>
      <xdr:colOff>50800</xdr:colOff>
      <xdr:row>58</xdr:row>
      <xdr:rowOff>89389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3295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89389</xdr:rowOff>
    </xdr:from>
    <xdr:to>
      <xdr:col>102</xdr:col>
      <xdr:colOff>114300</xdr:colOff>
      <xdr:row>58</xdr:row>
      <xdr:rowOff>100152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3489"/>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104007</xdr:rowOff>
    </xdr:from>
    <xdr:to>
      <xdr:col>116</xdr:col>
      <xdr:colOff>114300</xdr:colOff>
      <xdr:row>59</xdr:row>
      <xdr:rowOff>34157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18934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6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86576</xdr:rowOff>
    </xdr:from>
    <xdr:to>
      <xdr:col>112</xdr:col>
      <xdr:colOff>38100</xdr:colOff>
      <xdr:row>59</xdr:row>
      <xdr:rowOff>16726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2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38056</xdr:rowOff>
    </xdr:from>
    <xdr:to>
      <xdr:col>107</xdr:col>
      <xdr:colOff>101600</xdr:colOff>
      <xdr:row>58</xdr:row>
      <xdr:rowOff>139656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130783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7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38589</xdr:rowOff>
    </xdr:from>
    <xdr:to>
      <xdr:col>102</xdr:col>
      <xdr:colOff>165100</xdr:colOff>
      <xdr:row>58</xdr:row>
      <xdr:rowOff>140189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131316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49352</xdr:rowOff>
    </xdr:from>
    <xdr:to>
      <xdr:col>98</xdr:col>
      <xdr:colOff>38100</xdr:colOff>
      <xdr:row>58</xdr:row>
      <xdr:rowOff>150952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142079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72358</xdr:rowOff>
    </xdr:from>
    <xdr:to>
      <xdr:col>116</xdr:col>
      <xdr:colOff>62864</xdr:colOff>
      <xdr:row>78</xdr:row>
      <xdr:rowOff>40884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588208"/>
          <a:ext cx="1269" cy="825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44711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40884</xdr:rowOff>
    </xdr:from>
    <xdr:to>
      <xdr:col>116</xdr:col>
      <xdr:colOff>152400</xdr:colOff>
      <xdr:row>78</xdr:row>
      <xdr:rowOff>40884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1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19035</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36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72358</xdr:rowOff>
    </xdr:from>
    <xdr:to>
      <xdr:col>116</xdr:col>
      <xdr:colOff>152400</xdr:colOff>
      <xdr:row>73</xdr:row>
      <xdr:rowOff>72358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58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37634</xdr:rowOff>
    </xdr:from>
    <xdr:to>
      <xdr:col>116</xdr:col>
      <xdr:colOff>63500</xdr:colOff>
      <xdr:row>75</xdr:row>
      <xdr:rowOff>43959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896384"/>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76154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97727</xdr:rowOff>
    </xdr:from>
    <xdr:to>
      <xdr:col>116</xdr:col>
      <xdr:colOff>114300</xdr:colOff>
      <xdr:row>77</xdr:row>
      <xdr:rowOff>27877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6293</xdr:rowOff>
    </xdr:from>
    <xdr:to>
      <xdr:col>111</xdr:col>
      <xdr:colOff>177800</xdr:colOff>
      <xdr:row>75</xdr:row>
      <xdr:rowOff>37634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65043"/>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88847</xdr:rowOff>
    </xdr:from>
    <xdr:to>
      <xdr:col>112</xdr:col>
      <xdr:colOff>38100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128689</xdr:rowOff>
    </xdr:from>
    <xdr:to>
      <xdr:col>107</xdr:col>
      <xdr:colOff>50800</xdr:colOff>
      <xdr:row>75</xdr:row>
      <xdr:rowOff>6293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15989"/>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98337</xdr:rowOff>
    </xdr:from>
    <xdr:to>
      <xdr:col>107</xdr:col>
      <xdr:colOff>101600</xdr:colOff>
      <xdr:row>77</xdr:row>
      <xdr:rowOff>28487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19614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139403</xdr:rowOff>
    </xdr:from>
    <xdr:to>
      <xdr:col>102</xdr:col>
      <xdr:colOff>114300</xdr:colOff>
      <xdr:row>74</xdr:row>
      <xdr:rowOff>128689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312353"/>
          <a:ext cx="8890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97785</xdr:rowOff>
    </xdr:from>
    <xdr:to>
      <xdr:col>102</xdr:col>
      <xdr:colOff>165100</xdr:colOff>
      <xdr:row>77</xdr:row>
      <xdr:rowOff>27935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19062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109375</xdr:rowOff>
    </xdr:from>
    <xdr:to>
      <xdr:col>98</xdr:col>
      <xdr:colOff>38100</xdr:colOff>
      <xdr:row>77</xdr:row>
      <xdr:rowOff>39525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30652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164609</xdr:rowOff>
    </xdr:from>
    <xdr:to>
      <xdr:col>116</xdr:col>
      <xdr:colOff>114300</xdr:colOff>
      <xdr:row>75</xdr:row>
      <xdr:rowOff>94759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16036</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158284</xdr:rowOff>
    </xdr:from>
    <xdr:to>
      <xdr:col>112</xdr:col>
      <xdr:colOff>38100</xdr:colOff>
      <xdr:row>75</xdr:row>
      <xdr:rowOff>88434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104961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6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126943</xdr:rowOff>
    </xdr:from>
    <xdr:to>
      <xdr:col>107</xdr:col>
      <xdr:colOff>101600</xdr:colOff>
      <xdr:row>75</xdr:row>
      <xdr:rowOff>57093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73620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77889</xdr:rowOff>
    </xdr:from>
    <xdr:to>
      <xdr:col>102</xdr:col>
      <xdr:colOff>165100</xdr:colOff>
      <xdr:row>75</xdr:row>
      <xdr:rowOff>8039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24566</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88603</xdr:rowOff>
    </xdr:from>
    <xdr:to>
      <xdr:col>98</xdr:col>
      <xdr:colOff>38100</xdr:colOff>
      <xdr:row>72</xdr:row>
      <xdr:rowOff>18753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35280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扶助費は住民一人当たり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133,435</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円となっており、類似団体と比較して一人当たり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67,766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円高い状況となっている。これは、村の看板政策である子ども医療費や保育料の完全無料化に重点的に予算配分を行っている結果である。繰出金についても、住民一人当たり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180,129</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円となっており、類似団体と比較して一人当</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72,446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
1,369
246.02
2,656,093
2,543,354
77,492
1,143,090
2,319,240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52184</xdr:rowOff>
    </xdr:from>
    <xdr:to>
      <xdr:col>24</xdr:col>
      <xdr:colOff>63500</xdr:colOff>
      <xdr:row>36</xdr:row>
      <xdr:rowOff>59290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24384"/>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52184</xdr:rowOff>
    </xdr:from>
    <xdr:to>
      <xdr:col>19</xdr:col>
      <xdr:colOff>177800</xdr:colOff>
      <xdr:row>36</xdr:row>
      <xdr:rowOff>64281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24384"/>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15418</xdr:rowOff>
    </xdr:from>
    <xdr:to>
      <xdr:col>15</xdr:col>
      <xdr:colOff>50800</xdr:colOff>
      <xdr:row>36</xdr:row>
      <xdr:rowOff>64281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8761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140081</xdr:rowOff>
    </xdr:from>
    <xdr:to>
      <xdr:col>10</xdr:col>
      <xdr:colOff>114300</xdr:colOff>
      <xdr:row>36</xdr:row>
      <xdr:rowOff>15418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40831"/>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8490</xdr:rowOff>
    </xdr:from>
    <xdr:to>
      <xdr:col>24</xdr:col>
      <xdr:colOff>114300</xdr:colOff>
      <xdr:row>36</xdr:row>
      <xdr:rowOff>110090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31367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1384</xdr:rowOff>
    </xdr:from>
    <xdr:to>
      <xdr:col>20</xdr:col>
      <xdr:colOff>38100</xdr:colOff>
      <xdr:row>36</xdr:row>
      <xdr:rowOff>102984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119511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13481</xdr:rowOff>
    </xdr:from>
    <xdr:to>
      <xdr:col>15</xdr:col>
      <xdr:colOff>101600</xdr:colOff>
      <xdr:row>36</xdr:row>
      <xdr:rowOff>115081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131608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136068</xdr:rowOff>
    </xdr:from>
    <xdr:to>
      <xdr:col>10</xdr:col>
      <xdr:colOff>165100</xdr:colOff>
      <xdr:row>36</xdr:row>
      <xdr:rowOff>66218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82745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89281</xdr:rowOff>
    </xdr:from>
    <xdr:to>
      <xdr:col>6</xdr:col>
      <xdr:colOff>38100</xdr:colOff>
      <xdr:row>36</xdr:row>
      <xdr:rowOff>19431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35958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134786</xdr:rowOff>
    </xdr:from>
    <xdr:to>
      <xdr:col>24</xdr:col>
      <xdr:colOff>63500</xdr:colOff>
      <xdr:row>57</xdr:row>
      <xdr:rowOff>150054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07436"/>
          <a:ext cx="8382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94659</xdr:rowOff>
    </xdr:from>
    <xdr:to>
      <xdr:col>19</xdr:col>
      <xdr:colOff>177800</xdr:colOff>
      <xdr:row>57</xdr:row>
      <xdr:rowOff>134786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67309"/>
          <a:ext cx="8890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94659</xdr:rowOff>
    </xdr:from>
    <xdr:to>
      <xdr:col>15</xdr:col>
      <xdr:colOff>50800</xdr:colOff>
      <xdr:row>57</xdr:row>
      <xdr:rowOff>138121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67309"/>
          <a:ext cx="8890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138121</xdr:rowOff>
    </xdr:from>
    <xdr:to>
      <xdr:col>10</xdr:col>
      <xdr:colOff>114300</xdr:colOff>
      <xdr:row>58</xdr:row>
      <xdr:rowOff>5773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10771"/>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99254</xdr:rowOff>
    </xdr:from>
    <xdr:to>
      <xdr:col>24</xdr:col>
      <xdr:colOff>114300</xdr:colOff>
      <xdr:row>58</xdr:row>
      <xdr:rowOff>29404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58631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83986</xdr:rowOff>
    </xdr:from>
    <xdr:to>
      <xdr:col>20</xdr:col>
      <xdr:colOff>38100</xdr:colOff>
      <xdr:row>58</xdr:row>
      <xdr:rowOff>14136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30663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3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43859</xdr:rowOff>
    </xdr:from>
    <xdr:to>
      <xdr:col>15</xdr:col>
      <xdr:colOff>101600</xdr:colOff>
      <xdr:row>57</xdr:row>
      <xdr:rowOff>145459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161986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87321</xdr:rowOff>
    </xdr:from>
    <xdr:to>
      <xdr:col>10</xdr:col>
      <xdr:colOff>165100</xdr:colOff>
      <xdr:row>58</xdr:row>
      <xdr:rowOff>17471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33998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126423</xdr:rowOff>
    </xdr:from>
    <xdr:to>
      <xdr:col>6</xdr:col>
      <xdr:colOff>38100</xdr:colOff>
      <xdr:row>58</xdr:row>
      <xdr:rowOff>56573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73100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44962</xdr:rowOff>
    </xdr:from>
    <xdr:to>
      <xdr:col>24</xdr:col>
      <xdr:colOff>63500</xdr:colOff>
      <xdr:row>77</xdr:row>
      <xdr:rowOff>61099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46612"/>
          <a:ext cx="8382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44962</xdr:rowOff>
    </xdr:from>
    <xdr:to>
      <xdr:col>19</xdr:col>
      <xdr:colOff>177800</xdr:colOff>
      <xdr:row>77</xdr:row>
      <xdr:rowOff>64343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6612"/>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64343</xdr:rowOff>
    </xdr:from>
    <xdr:to>
      <xdr:col>15</xdr:col>
      <xdr:colOff>50800</xdr:colOff>
      <xdr:row>77</xdr:row>
      <xdr:rowOff>106040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599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66604</xdr:rowOff>
    </xdr:from>
    <xdr:to>
      <xdr:col>10</xdr:col>
      <xdr:colOff>114300</xdr:colOff>
      <xdr:row>77</xdr:row>
      <xdr:rowOff>106040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8254"/>
          <a:ext cx="889000" cy="3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10299</xdr:rowOff>
    </xdr:from>
    <xdr:to>
      <xdr:col>24</xdr:col>
      <xdr:colOff>114300</xdr:colOff>
      <xdr:row>77</xdr:row>
      <xdr:rowOff>111899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33176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165612</xdr:rowOff>
    </xdr:from>
    <xdr:to>
      <xdr:col>20</xdr:col>
      <xdr:colOff>38100</xdr:colOff>
      <xdr:row>77</xdr:row>
      <xdr:rowOff>95762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112289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13543</xdr:rowOff>
    </xdr:from>
    <xdr:to>
      <xdr:col>15</xdr:col>
      <xdr:colOff>101600</xdr:colOff>
      <xdr:row>77</xdr:row>
      <xdr:rowOff>115143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131670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9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55240</xdr:rowOff>
    </xdr:from>
    <xdr:to>
      <xdr:col>10</xdr:col>
      <xdr:colOff>165100</xdr:colOff>
      <xdr:row>77</xdr:row>
      <xdr:rowOff>156840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147967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15804</xdr:rowOff>
    </xdr:from>
    <xdr:to>
      <xdr:col>6</xdr:col>
      <xdr:colOff>38100</xdr:colOff>
      <xdr:row>77</xdr:row>
      <xdr:rowOff>117404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133931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9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33829</xdr:rowOff>
    </xdr:from>
    <xdr:to>
      <xdr:col>24</xdr:col>
      <xdr:colOff>63500</xdr:colOff>
      <xdr:row>97</xdr:row>
      <xdr:rowOff>57396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64479"/>
          <a:ext cx="8382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43171</xdr:rowOff>
    </xdr:from>
    <xdr:to>
      <xdr:col>19</xdr:col>
      <xdr:colOff>177800</xdr:colOff>
      <xdr:row>97</xdr:row>
      <xdr:rowOff>57396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73821"/>
          <a:ext cx="889000" cy="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124237</xdr:rowOff>
    </xdr:from>
    <xdr:to>
      <xdr:col>15</xdr:col>
      <xdr:colOff>50800</xdr:colOff>
      <xdr:row>97</xdr:row>
      <xdr:rowOff>43171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83437"/>
          <a:ext cx="889000" cy="9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35178</xdr:rowOff>
    </xdr:from>
    <xdr:to>
      <xdr:col>10</xdr:col>
      <xdr:colOff>114300</xdr:colOff>
      <xdr:row>96</xdr:row>
      <xdr:rowOff>124237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322928"/>
          <a:ext cx="889000" cy="26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154479</xdr:rowOff>
    </xdr:from>
    <xdr:to>
      <xdr:col>24</xdr:col>
      <xdr:colOff>114300</xdr:colOff>
      <xdr:row>97</xdr:row>
      <xdr:rowOff>84629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5906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6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6596</xdr:rowOff>
    </xdr:from>
    <xdr:to>
      <xdr:col>20</xdr:col>
      <xdr:colOff>38100</xdr:colOff>
      <xdr:row>97</xdr:row>
      <xdr:rowOff>108196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99323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72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163821</xdr:rowOff>
    </xdr:from>
    <xdr:to>
      <xdr:col>15</xdr:col>
      <xdr:colOff>101600</xdr:colOff>
      <xdr:row>97</xdr:row>
      <xdr:rowOff>93971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110498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9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73437</xdr:rowOff>
    </xdr:from>
    <xdr:to>
      <xdr:col>10</xdr:col>
      <xdr:colOff>165100</xdr:colOff>
      <xdr:row>97</xdr:row>
      <xdr:rowOff>3587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20114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0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155828</xdr:rowOff>
    </xdr:from>
    <xdr:to>
      <xdr:col>6</xdr:col>
      <xdr:colOff>38100</xdr:colOff>
      <xdr:row>95</xdr:row>
      <xdr:rowOff>85978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102505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04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94851</xdr:rowOff>
    </xdr:from>
    <xdr:to>
      <xdr:col>55</xdr:col>
      <xdr:colOff>0</xdr:colOff>
      <xdr:row>39</xdr:row>
      <xdr:rowOff>94851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14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94851</xdr:rowOff>
    </xdr:from>
    <xdr:to>
      <xdr:col>50</xdr:col>
      <xdr:colOff>114300</xdr:colOff>
      <xdr:row>39</xdr:row>
      <xdr:rowOff>94960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140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94960</xdr:rowOff>
    </xdr:from>
    <xdr:to>
      <xdr:col>45</xdr:col>
      <xdr:colOff>177800</xdr:colOff>
      <xdr:row>39</xdr:row>
      <xdr:rowOff>95069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151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95069</xdr:rowOff>
    </xdr:from>
    <xdr:to>
      <xdr:col>41</xdr:col>
      <xdr:colOff>50800</xdr:colOff>
      <xdr:row>39</xdr:row>
      <xdr:rowOff>95177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8161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44051</xdr:rowOff>
    </xdr:from>
    <xdr:to>
      <xdr:col>55</xdr:col>
      <xdr:colOff>50800</xdr:colOff>
      <xdr:row>39</xdr:row>
      <xdr:rowOff>145651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44051</xdr:rowOff>
    </xdr:from>
    <xdr:to>
      <xdr:col>50</xdr:col>
      <xdr:colOff>165100</xdr:colOff>
      <xdr:row>39</xdr:row>
      <xdr:rowOff>145651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136778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44160</xdr:rowOff>
    </xdr:from>
    <xdr:to>
      <xdr:col>46</xdr:col>
      <xdr:colOff>38100</xdr:colOff>
      <xdr:row>39</xdr:row>
      <xdr:rowOff>145760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136887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44269</xdr:rowOff>
    </xdr:from>
    <xdr:to>
      <xdr:col>41</xdr:col>
      <xdr:colOff>101600</xdr:colOff>
      <xdr:row>39</xdr:row>
      <xdr:rowOff>145869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136996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3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44377</xdr:rowOff>
    </xdr:from>
    <xdr:to>
      <xdr:col>36</xdr:col>
      <xdr:colOff>165100</xdr:colOff>
      <xdr:row>39</xdr:row>
      <xdr:rowOff>145977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137104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3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118101</xdr:rowOff>
    </xdr:from>
    <xdr:to>
      <xdr:col>55</xdr:col>
      <xdr:colOff>0</xdr:colOff>
      <xdr:row>58</xdr:row>
      <xdr:rowOff>131887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2201"/>
          <a:ext cx="8382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78333</xdr:rowOff>
    </xdr:from>
    <xdr:to>
      <xdr:col>50</xdr:col>
      <xdr:colOff>114300</xdr:colOff>
      <xdr:row>58</xdr:row>
      <xdr:rowOff>131887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2433"/>
          <a:ext cx="889000" cy="5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78333</xdr:rowOff>
    </xdr:from>
    <xdr:to>
      <xdr:col>45</xdr:col>
      <xdr:colOff>177800</xdr:colOff>
      <xdr:row>58</xdr:row>
      <xdr:rowOff>120217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2433"/>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78571</xdr:rowOff>
    </xdr:from>
    <xdr:to>
      <xdr:col>41</xdr:col>
      <xdr:colOff>50800</xdr:colOff>
      <xdr:row>58</xdr:row>
      <xdr:rowOff>120217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22671"/>
          <a:ext cx="889000" cy="4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67301</xdr:rowOff>
    </xdr:from>
    <xdr:to>
      <xdr:col>55</xdr:col>
      <xdr:colOff>50800</xdr:colOff>
      <xdr:row>58</xdr:row>
      <xdr:rowOff>168901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45728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81087</xdr:rowOff>
    </xdr:from>
    <xdr:to>
      <xdr:col>50</xdr:col>
      <xdr:colOff>165100</xdr:colOff>
      <xdr:row>59</xdr:row>
      <xdr:rowOff>11237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2364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1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27533</xdr:rowOff>
    </xdr:from>
    <xdr:to>
      <xdr:col>46</xdr:col>
      <xdr:colOff>38100</xdr:colOff>
      <xdr:row>58</xdr:row>
      <xdr:rowOff>129133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145660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69417</xdr:rowOff>
    </xdr:from>
    <xdr:to>
      <xdr:col>41</xdr:col>
      <xdr:colOff>101600</xdr:colOff>
      <xdr:row>58</xdr:row>
      <xdr:rowOff>171017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162144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0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27771</xdr:rowOff>
    </xdr:from>
    <xdr:to>
      <xdr:col>36</xdr:col>
      <xdr:colOff>165100</xdr:colOff>
      <xdr:row>58</xdr:row>
      <xdr:rowOff>129371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145898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4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43035</xdr:rowOff>
    </xdr:from>
    <xdr:to>
      <xdr:col>55</xdr:col>
      <xdr:colOff>0</xdr:colOff>
      <xdr:row>73</xdr:row>
      <xdr:rowOff>135407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215985"/>
          <a:ext cx="838200" cy="4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99160</xdr:rowOff>
    </xdr:from>
    <xdr:to>
      <xdr:col>50</xdr:col>
      <xdr:colOff>114300</xdr:colOff>
      <xdr:row>73</xdr:row>
      <xdr:rowOff>135407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15010"/>
          <a:ext cx="8890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99160</xdr:rowOff>
    </xdr:from>
    <xdr:to>
      <xdr:col>45</xdr:col>
      <xdr:colOff>177800</xdr:colOff>
      <xdr:row>76</xdr:row>
      <xdr:rowOff>39813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615010"/>
          <a:ext cx="889000" cy="4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39813</xdr:rowOff>
    </xdr:from>
    <xdr:to>
      <xdr:col>41</xdr:col>
      <xdr:colOff>50800</xdr:colOff>
      <xdr:row>77</xdr:row>
      <xdr:rowOff>115354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70013"/>
          <a:ext cx="889000" cy="2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163685</xdr:rowOff>
    </xdr:from>
    <xdr:to>
      <xdr:col>55</xdr:col>
      <xdr:colOff>50800</xdr:colOff>
      <xdr:row>71</xdr:row>
      <xdr:rowOff>93835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15112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01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84607</xdr:rowOff>
    </xdr:from>
    <xdr:to>
      <xdr:col>50</xdr:col>
      <xdr:colOff>165100</xdr:colOff>
      <xdr:row>74</xdr:row>
      <xdr:rowOff>14757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31284</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3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48360</xdr:rowOff>
    </xdr:from>
    <xdr:to>
      <xdr:col>46</xdr:col>
      <xdr:colOff>38100</xdr:colOff>
      <xdr:row>73</xdr:row>
      <xdr:rowOff>149960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166487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3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160463</xdr:rowOff>
    </xdr:from>
    <xdr:to>
      <xdr:col>41</xdr:col>
      <xdr:colOff>101600</xdr:colOff>
      <xdr:row>76</xdr:row>
      <xdr:rowOff>90613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107140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79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64554</xdr:rowOff>
    </xdr:from>
    <xdr:to>
      <xdr:col>36</xdr:col>
      <xdr:colOff>165100</xdr:colOff>
      <xdr:row>77</xdr:row>
      <xdr:rowOff>166154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11231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90557</xdr:rowOff>
    </xdr:from>
    <xdr:to>
      <xdr:col>55</xdr:col>
      <xdr:colOff>0</xdr:colOff>
      <xdr:row>97</xdr:row>
      <xdr:rowOff>131663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1207"/>
          <a:ext cx="838200" cy="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90557</xdr:rowOff>
    </xdr:from>
    <xdr:to>
      <xdr:col>50</xdr:col>
      <xdr:colOff>114300</xdr:colOff>
      <xdr:row>97</xdr:row>
      <xdr:rowOff>113942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21207"/>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113942</xdr:rowOff>
    </xdr:from>
    <xdr:to>
      <xdr:col>45</xdr:col>
      <xdr:colOff>177800</xdr:colOff>
      <xdr:row>97</xdr:row>
      <xdr:rowOff>142959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44592"/>
          <a:ext cx="889000" cy="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142959</xdr:rowOff>
    </xdr:from>
    <xdr:to>
      <xdr:col>41</xdr:col>
      <xdr:colOff>50800</xdr:colOff>
      <xdr:row>97</xdr:row>
      <xdr:rowOff>149233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7360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80863</xdr:rowOff>
    </xdr:from>
    <xdr:to>
      <xdr:col>55</xdr:col>
      <xdr:colOff>50800</xdr:colOff>
      <xdr:row>98</xdr:row>
      <xdr:rowOff>11013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39757</xdr:rowOff>
    </xdr:from>
    <xdr:to>
      <xdr:col>50</xdr:col>
      <xdr:colOff>165100</xdr:colOff>
      <xdr:row>97</xdr:row>
      <xdr:rowOff>141357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157884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4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63142</xdr:rowOff>
    </xdr:from>
    <xdr:to>
      <xdr:col>46</xdr:col>
      <xdr:colOff>38100</xdr:colOff>
      <xdr:row>97</xdr:row>
      <xdr:rowOff>164742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155869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92159</xdr:rowOff>
    </xdr:from>
    <xdr:to>
      <xdr:col>41</xdr:col>
      <xdr:colOff>101600</xdr:colOff>
      <xdr:row>98</xdr:row>
      <xdr:rowOff>22309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98433</xdr:rowOff>
    </xdr:from>
    <xdr:to>
      <xdr:col>36</xdr:col>
      <xdr:colOff>165100</xdr:colOff>
      <xdr:row>98</xdr:row>
      <xdr:rowOff>28583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19710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85068</xdr:rowOff>
    </xdr:from>
    <xdr:to>
      <xdr:col>85</xdr:col>
      <xdr:colOff>127000</xdr:colOff>
      <xdr:row>38</xdr:row>
      <xdr:rowOff>115148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00168"/>
          <a:ext cx="8382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115148</xdr:rowOff>
    </xdr:from>
    <xdr:to>
      <xdr:col>81</xdr:col>
      <xdr:colOff>50800</xdr:colOff>
      <xdr:row>38</xdr:row>
      <xdr:rowOff>119861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30248"/>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118656</xdr:rowOff>
    </xdr:from>
    <xdr:to>
      <xdr:col>76</xdr:col>
      <xdr:colOff>114300</xdr:colOff>
      <xdr:row>38</xdr:row>
      <xdr:rowOff>119861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33756"/>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118656</xdr:rowOff>
    </xdr:from>
    <xdr:to>
      <xdr:col>71</xdr:col>
      <xdr:colOff>177800</xdr:colOff>
      <xdr:row>38</xdr:row>
      <xdr:rowOff>138093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33756"/>
          <a:ext cx="889000" cy="1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34268</xdr:rowOff>
    </xdr:from>
    <xdr:to>
      <xdr:col>85</xdr:col>
      <xdr:colOff>177800</xdr:colOff>
      <xdr:row>38</xdr:row>
      <xdr:rowOff>135868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57145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64348</xdr:rowOff>
    </xdr:from>
    <xdr:to>
      <xdr:col>81</xdr:col>
      <xdr:colOff>101600</xdr:colOff>
      <xdr:row>38</xdr:row>
      <xdr:rowOff>165948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157075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69061</xdr:rowOff>
    </xdr:from>
    <xdr:to>
      <xdr:col>76</xdr:col>
      <xdr:colOff>165100</xdr:colOff>
      <xdr:row>38</xdr:row>
      <xdr:rowOff>170661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161788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67856</xdr:rowOff>
    </xdr:from>
    <xdr:to>
      <xdr:col>72</xdr:col>
      <xdr:colOff>38100</xdr:colOff>
      <xdr:row>38</xdr:row>
      <xdr:rowOff>169456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160583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87293</xdr:rowOff>
    </xdr:from>
    <xdr:to>
      <xdr:col>67</xdr:col>
      <xdr:colOff>101600</xdr:colOff>
      <xdr:row>39</xdr:row>
      <xdr:rowOff>17443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54435</xdr:rowOff>
    </xdr:from>
    <xdr:to>
      <xdr:col>85</xdr:col>
      <xdr:colOff>127000</xdr:colOff>
      <xdr:row>57</xdr:row>
      <xdr:rowOff>72242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27085"/>
          <a:ext cx="8382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46506</xdr:rowOff>
    </xdr:from>
    <xdr:to>
      <xdr:col>81</xdr:col>
      <xdr:colOff>50800</xdr:colOff>
      <xdr:row>57</xdr:row>
      <xdr:rowOff>72242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19156"/>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87543</xdr:rowOff>
    </xdr:from>
    <xdr:to>
      <xdr:col>76</xdr:col>
      <xdr:colOff>114300</xdr:colOff>
      <xdr:row>57</xdr:row>
      <xdr:rowOff>46506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517293"/>
          <a:ext cx="889000" cy="30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87543</xdr:rowOff>
    </xdr:from>
    <xdr:to>
      <xdr:col>71</xdr:col>
      <xdr:colOff>177800</xdr:colOff>
      <xdr:row>57</xdr:row>
      <xdr:rowOff>74718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517293"/>
          <a:ext cx="889000" cy="3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3635</xdr:rowOff>
    </xdr:from>
    <xdr:to>
      <xdr:col>85</xdr:col>
      <xdr:colOff>177800</xdr:colOff>
      <xdr:row>57</xdr:row>
      <xdr:rowOff>105235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153512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5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21442</xdr:rowOff>
    </xdr:from>
    <xdr:to>
      <xdr:col>81</xdr:col>
      <xdr:colOff>101600</xdr:colOff>
      <xdr:row>57</xdr:row>
      <xdr:rowOff>123042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114169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8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167156</xdr:rowOff>
    </xdr:from>
    <xdr:to>
      <xdr:col>76</xdr:col>
      <xdr:colOff>165100</xdr:colOff>
      <xdr:row>57</xdr:row>
      <xdr:rowOff>97306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88433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6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36743</xdr:rowOff>
    </xdr:from>
    <xdr:to>
      <xdr:col>72</xdr:col>
      <xdr:colOff>38100</xdr:colOff>
      <xdr:row>55</xdr:row>
      <xdr:rowOff>138343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4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154870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24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23918</xdr:rowOff>
    </xdr:from>
    <xdr:to>
      <xdr:col>67</xdr:col>
      <xdr:colOff>101600</xdr:colOff>
      <xdr:row>57</xdr:row>
      <xdr:rowOff>125518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116645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88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41805</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6355"/>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39523</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4073"/>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161840</xdr:rowOff>
    </xdr:from>
    <xdr:to>
      <xdr:col>76</xdr:col>
      <xdr:colOff>114300</xdr:colOff>
      <xdr:row>79</xdr:row>
      <xdr:rowOff>39523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4940"/>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23244</xdr:rowOff>
    </xdr:from>
    <xdr:to>
      <xdr:col>71</xdr:col>
      <xdr:colOff>177800</xdr:colOff>
      <xdr:row>78</xdr:row>
      <xdr:rowOff>161840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6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162455</xdr:rowOff>
    </xdr:from>
    <xdr:to>
      <xdr:col>85</xdr:col>
      <xdr:colOff>177800</xdr:colOff>
      <xdr:row>79</xdr:row>
      <xdr:rowOff>92605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77382</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160173</xdr:rowOff>
    </xdr:from>
    <xdr:to>
      <xdr:col>76</xdr:col>
      <xdr:colOff>165100</xdr:colOff>
      <xdr:row>79</xdr:row>
      <xdr:rowOff>90323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81450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111040</xdr:rowOff>
    </xdr:from>
    <xdr:to>
      <xdr:col>72</xdr:col>
      <xdr:colOff>38100</xdr:colOff>
      <xdr:row>79</xdr:row>
      <xdr:rowOff>41190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32317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143894</xdr:rowOff>
    </xdr:from>
    <xdr:to>
      <xdr:col>67</xdr:col>
      <xdr:colOff>101600</xdr:colOff>
      <xdr:row>78</xdr:row>
      <xdr:rowOff>74044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90571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111885</xdr:rowOff>
    </xdr:from>
    <xdr:to>
      <xdr:col>85</xdr:col>
      <xdr:colOff>127000</xdr:colOff>
      <xdr:row>97</xdr:row>
      <xdr:rowOff>132373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42535"/>
          <a:ext cx="8382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102665</xdr:rowOff>
    </xdr:from>
    <xdr:to>
      <xdr:col>81</xdr:col>
      <xdr:colOff>50800</xdr:colOff>
      <xdr:row>97</xdr:row>
      <xdr:rowOff>111885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3331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61443</xdr:rowOff>
    </xdr:from>
    <xdr:to>
      <xdr:col>76</xdr:col>
      <xdr:colOff>114300</xdr:colOff>
      <xdr:row>97</xdr:row>
      <xdr:rowOff>102665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92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21920</xdr:rowOff>
    </xdr:from>
    <xdr:to>
      <xdr:col>71</xdr:col>
      <xdr:colOff>177800</xdr:colOff>
      <xdr:row>97</xdr:row>
      <xdr:rowOff>61443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52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81573</xdr:rowOff>
    </xdr:from>
    <xdr:to>
      <xdr:col>85</xdr:col>
      <xdr:colOff>177800</xdr:colOff>
      <xdr:row>98</xdr:row>
      <xdr:rowOff>11723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60000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9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61085</xdr:rowOff>
    </xdr:from>
    <xdr:to>
      <xdr:col>81</xdr:col>
      <xdr:colOff>101600</xdr:colOff>
      <xdr:row>97</xdr:row>
      <xdr:rowOff>162685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153812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8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51865</xdr:rowOff>
    </xdr:from>
    <xdr:to>
      <xdr:col>76</xdr:col>
      <xdr:colOff>165100</xdr:colOff>
      <xdr:row>97</xdr:row>
      <xdr:rowOff>153465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169992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10643</xdr:rowOff>
    </xdr:from>
    <xdr:to>
      <xdr:col>72</xdr:col>
      <xdr:colOff>38100</xdr:colOff>
      <xdr:row>97</xdr:row>
      <xdr:rowOff>112243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128770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142570</xdr:rowOff>
    </xdr:from>
    <xdr:to>
      <xdr:col>67</xdr:col>
      <xdr:colOff>101600</xdr:colOff>
      <xdr:row>97</xdr:row>
      <xdr:rowOff>72720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89247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7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　商工費は、住民一人当たり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567,286</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円となっており、類似団体と比較して一人当たり</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517,303</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円高い状況となっている。これは、</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H30</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年度に子育て定住エコタウン整備事業に約</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2</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億</a:t>
          </a:r>
          <a:r>
            <a:rPr kumimoji="1" lang="en-US"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4</a:t>
          </a:r>
          <a:r>
            <a:rPr kumimoji="1" lang="ja-JP" altLang="ja-JP" sz="1100">
              <a:solidFill>
                <a:schemeClr val="dk1"/>
              </a:solidFill>
              <a:effectLst/>
              <a:latin typeface="Arial" panose="020B0604020202020204" pitchFamily="34" charset="0"/>
              <a:ea typeface="ＭＳ Ｐゴシック" panose="020B0600070205080204" pitchFamily="50" charset="-128"/>
              <a:cs typeface="Arial" panose="020B0604020202020204" pitchFamily="34" charset="0"/>
            </a:rPr>
            <a:t>千万円を要したことが大きな要因となっている。</a:t>
          </a:r>
          <a:endParaRPr lang="ja-JP" altLang="ja-JP" sz="1400">
            <a:effectLst/>
            <a:latin typeface="Arial" panose="020B0604020202020204" pitchFamily="34" charset="0"/>
            <a:ea typeface="ＭＳ Ｐゴシック" panose="020B0600070205080204" pitchFamily="50" charset="-128"/>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　</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H26</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年度にかけて災害復旧事業、旧小・中学校改修、水陸両用バスの導入や子育て定住エコタウン整備事業など大型事業があったため、</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5</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年連続で実質単年度収支は赤字となっているが、財政調整基金の取崩しにより実質収支は黒字となっている。財政調整基金残高の標準財政規模比は</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H30</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年度末で</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108.98%</a:t>
          </a:r>
          <a:r>
            <a:rPr kumimoji="1" lang="ja-JP" altLang="en-US" sz="1100" baseline="0">
              <a:solidFill>
                <a:schemeClr val="dk1"/>
              </a:solidFill>
              <a:effectLst/>
              <a:latin typeface="Arial" panose="020B0604020202020204" pitchFamily="34" charset="0"/>
              <a:ea typeface="ＭＳ Ｐゴシック" panose="020B0600070205080204" pitchFamily="50" charset="-128"/>
              <a:cs typeface="+mn-cs"/>
            </a:rPr>
            <a:t>であり、前年度を下回っている。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　特別会計については、一般会計からの繰り入れにより黒字を維持しており、近年の連結実質黒字額は標準財政規模比</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5%</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a:t>
          </a:r>
          <a:r>
            <a:rPr kumimoji="1" lang="en-US" altLang="ja-JP" sz="1100" baseline="0">
              <a:solidFill>
                <a:schemeClr val="dk1"/>
              </a:solidFill>
              <a:effectLst/>
              <a:latin typeface="Arial" panose="020B0604020202020204" pitchFamily="34" charset="0"/>
              <a:ea typeface="ＭＳ Ｐゴシック" panose="020B0600070205080204" pitchFamily="50" charset="-128"/>
              <a:cs typeface="+mn-cs"/>
            </a:rPr>
            <a:t>7%</a:t>
          </a:r>
          <a:r>
            <a:rPr kumimoji="1" lang="ja-JP" altLang="ja-JP" sz="1100" baseline="0">
              <a:solidFill>
                <a:schemeClr val="dk1"/>
              </a:solidFill>
              <a:effectLst/>
              <a:latin typeface="Arial" panose="020B0604020202020204" pitchFamily="34" charset="0"/>
              <a:ea typeface="ＭＳ Ｐゴシック" panose="020B0600070205080204" pitchFamily="50" charset="-128"/>
              <a:cs typeface="+mn-cs"/>
            </a:rPr>
            <a:t>程度で推移している。今後は、大型事業の借入金の償還が始まるため、黒字額は減少傾向にあると思われる。</a:t>
          </a:r>
          <a:endParaRPr lang="ja-JP" altLang="ja-JP" sz="1400" baseline="0">
            <a:effectLst/>
            <a:latin typeface="Arial" panose="020B0604020202020204" pitchFamily="34" charset="0"/>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2656093</v>
      </c>
      <c r="BO4" s="461"/>
      <c r="BP4" s="461"/>
      <c r="BQ4" s="461"/>
      <c r="BR4" s="461"/>
      <c r="BS4" s="461"/>
      <c r="BT4" s="461"/>
      <c r="BU4" s="462"/>
      <c r="BV4" s="460">
        <v>2466443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6.6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2543354</v>
      </c>
      <c r="BO5" s="466"/>
      <c r="BP5" s="466"/>
      <c r="BQ5" s="466"/>
      <c r="BR5" s="466"/>
      <c r="BS5" s="466"/>
      <c r="BT5" s="466"/>
      <c r="BU5" s="467"/>
      <c r="BV5" s="465">
        <v>2377169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94.7</v>
      </c>
      <c r="CU5" s="436"/>
      <c r="CV5" s="436"/>
      <c r="CW5" s="436"/>
      <c r="CX5" s="436"/>
      <c r="CY5" s="436"/>
      <c r="CZ5" s="436"/>
      <c r="DA5" s="437"/>
      <c r="DB5" s="435">
        <v>93.8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112739</v>
      </c>
      <c r="BO6" s="466"/>
      <c r="BP6" s="466"/>
      <c r="BQ6" s="466"/>
      <c r="BR6" s="466"/>
      <c r="BS6" s="466"/>
      <c r="BT6" s="466"/>
      <c r="BU6" s="467"/>
      <c r="BV6" s="465">
        <v>89274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v>
      </c>
      <c r="CU6" s="616"/>
      <c r="CV6" s="616"/>
      <c r="CW6" s="616"/>
      <c r="CX6" s="616"/>
      <c r="CY6" s="616"/>
      <c r="CZ6" s="616"/>
      <c r="DA6" s="617"/>
      <c r="DB6" s="615">
        <v>97.1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35247</v>
      </c>
      <c r="BO7" s="466"/>
      <c r="BP7" s="466"/>
      <c r="BQ7" s="466"/>
      <c r="BR7" s="466"/>
      <c r="BS7" s="466"/>
      <c r="BT7" s="466"/>
      <c r="BU7" s="467"/>
      <c r="BV7" s="465">
        <v>10172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1143090</v>
      </c>
      <c r="CU7" s="466"/>
      <c r="CV7" s="466"/>
      <c r="CW7" s="466"/>
      <c r="CX7" s="466"/>
      <c r="CY7" s="466"/>
      <c r="CZ7" s="466"/>
      <c r="DA7" s="467"/>
      <c r="DB7" s="465">
        <v>1206546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101</v>
      </c>
      <c r="AV8" s="523"/>
      <c r="AW8" s="523"/>
      <c r="AX8" s="523"/>
      <c r="AY8" s="445" t="s">
        <v>108</v>
      </c>
      <c r="AZ8" s="446"/>
      <c r="BA8" s="446"/>
      <c r="BB8" s="446"/>
      <c r="BC8" s="446"/>
      <c r="BD8" s="446"/>
      <c r="BE8" s="446"/>
      <c r="BF8" s="446"/>
      <c r="BG8" s="446"/>
      <c r="BH8" s="446"/>
      <c r="BI8" s="446"/>
      <c r="BJ8" s="446"/>
      <c r="BK8" s="446"/>
      <c r="BL8" s="446"/>
      <c r="BM8" s="447"/>
      <c r="BN8" s="465">
        <v>77492</v>
      </c>
      <c r="BO8" s="466"/>
      <c r="BP8" s="466"/>
      <c r="BQ8" s="466"/>
      <c r="BR8" s="466"/>
      <c r="BS8" s="466"/>
      <c r="BT8" s="466"/>
      <c r="BU8" s="467"/>
      <c r="BV8" s="465">
        <v>79102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1415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101</v>
      </c>
      <c r="AV9" s="523"/>
      <c r="AW9" s="523"/>
      <c r="AX9" s="523"/>
      <c r="AY9" s="445" t="s">
        <v>114</v>
      </c>
      <c r="AZ9" s="446"/>
      <c r="BA9" s="446"/>
      <c r="BB9" s="446"/>
      <c r="BC9" s="446"/>
      <c r="BD9" s="446"/>
      <c r="BE9" s="446"/>
      <c r="BF9" s="446"/>
      <c r="BG9" s="446"/>
      <c r="BH9" s="446"/>
      <c r="BI9" s="446"/>
      <c r="BJ9" s="446"/>
      <c r="BK9" s="446"/>
      <c r="BL9" s="446"/>
      <c r="BM9" s="447"/>
      <c r="BN9" s="465">
        <v>-1610</v>
      </c>
      <c r="BO9" s="466"/>
      <c r="BP9" s="466"/>
      <c r="BQ9" s="466"/>
      <c r="BR9" s="466"/>
      <c r="BS9" s="466"/>
      <c r="BT9" s="466"/>
      <c r="BU9" s="467"/>
      <c r="BV9" s="465">
        <v>8504</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10.5</v>
      </c>
      <c r="CU9" s="436"/>
      <c r="CV9" s="436"/>
      <c r="CW9" s="436"/>
      <c r="CX9" s="436"/>
      <c r="CY9" s="436"/>
      <c r="CZ9" s="436"/>
      <c r="DA9" s="437"/>
      <c r="DB9" s="435">
        <v>10.199999999999999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1594</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80180</v>
      </c>
      <c r="BO10" s="466"/>
      <c r="BP10" s="466"/>
      <c r="BQ10" s="466"/>
      <c r="BR10" s="466"/>
      <c r="BS10" s="466"/>
      <c r="BT10" s="466"/>
      <c r="BU10" s="467"/>
      <c r="BV10" s="465">
        <v>109101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1369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101</v>
      </c>
      <c r="AV12" s="523"/>
      <c r="AW12" s="523"/>
      <c r="AX12" s="523"/>
      <c r="AY12" s="445" t="s">
        <v>133</v>
      </c>
      <c r="AZ12" s="446"/>
      <c r="BA12" s="446"/>
      <c r="BB12" s="446"/>
      <c r="BC12" s="446"/>
      <c r="BD12" s="446"/>
      <c r="BE12" s="446"/>
      <c r="BF12" s="446"/>
      <c r="BG12" s="446"/>
      <c r="BH12" s="446"/>
      <c r="BI12" s="446"/>
      <c r="BJ12" s="446"/>
      <c r="BK12" s="446"/>
      <c r="BL12" s="446"/>
      <c r="BM12" s="447"/>
      <c r="BN12" s="465">
        <v>327565</v>
      </c>
      <c r="BO12" s="466"/>
      <c r="BP12" s="466"/>
      <c r="BQ12" s="466"/>
      <c r="BR12" s="466"/>
      <c r="BS12" s="466"/>
      <c r="BT12" s="466"/>
      <c r="BU12" s="467"/>
      <c r="BV12" s="465">
        <v>422212</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1369</v>
      </c>
      <c r="S13" s="569"/>
      <c r="T13" s="569"/>
      <c r="U13" s="569"/>
      <c r="V13" s="570"/>
      <c r="W13" s="556" t="s">
        <v>136</v>
      </c>
      <c r="X13" s="478"/>
      <c r="Y13" s="478"/>
      <c r="Z13" s="478"/>
      <c r="AA13" s="478"/>
      <c r="AB13" s="479"/>
      <c r="AC13" s="441">
        <v>222</v>
      </c>
      <c r="AD13" s="442"/>
      <c r="AE13" s="442"/>
      <c r="AF13" s="442"/>
      <c r="AG13" s="443"/>
      <c r="AH13" s="441">
        <v>233</v>
      </c>
      <c r="AI13" s="442"/>
      <c r="AJ13" s="442"/>
      <c r="AK13" s="442"/>
      <c r="AL13" s="444"/>
      <c r="AM13" s="534" t="s">
        <v>137</v>
      </c>
      <c r="AN13" s="439"/>
      <c r="AO13" s="439"/>
      <c r="AP13" s="439"/>
      <c r="AQ13" s="439"/>
      <c r="AR13" s="439"/>
      <c r="AS13" s="439"/>
      <c r="AT13" s="440"/>
      <c r="AU13" s="522" t="s">
        <v>101</v>
      </c>
      <c r="AV13" s="523"/>
      <c r="AW13" s="523"/>
      <c r="AX13" s="523"/>
      <c r="AY13" s="445" t="s">
        <v>138</v>
      </c>
      <c r="AZ13" s="446"/>
      <c r="BA13" s="446"/>
      <c r="BB13" s="446"/>
      <c r="BC13" s="446"/>
      <c r="BD13" s="446"/>
      <c r="BE13" s="446"/>
      <c r="BF13" s="446"/>
      <c r="BG13" s="446"/>
      <c r="BH13" s="446"/>
      <c r="BI13" s="446"/>
      <c r="BJ13" s="446"/>
      <c r="BK13" s="446"/>
      <c r="BL13" s="446"/>
      <c r="BM13" s="447"/>
      <c r="BN13" s="465">
        <v>-248995</v>
      </c>
      <c r="BO13" s="466"/>
      <c r="BP13" s="466"/>
      <c r="BQ13" s="466"/>
      <c r="BR13" s="466"/>
      <c r="BS13" s="466"/>
      <c r="BT13" s="466"/>
      <c r="BU13" s="467"/>
      <c r="BV13" s="465">
        <v>-304607</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12.1</v>
      </c>
      <c r="CU13" s="436"/>
      <c r="CV13" s="436"/>
      <c r="CW13" s="436"/>
      <c r="CX13" s="436"/>
      <c r="CY13" s="436"/>
      <c r="CZ13" s="436"/>
      <c r="DA13" s="437"/>
      <c r="DB13" s="435">
        <v>12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1356</v>
      </c>
      <c r="S14" s="569"/>
      <c r="T14" s="569"/>
      <c r="U14" s="569"/>
      <c r="V14" s="570"/>
      <c r="W14" s="571"/>
      <c r="X14" s="481"/>
      <c r="Y14" s="481"/>
      <c r="Z14" s="481"/>
      <c r="AA14" s="481"/>
      <c r="AB14" s="482"/>
      <c r="AC14" s="561">
        <v>27.7</v>
      </c>
      <c r="AD14" s="562"/>
      <c r="AE14" s="562"/>
      <c r="AF14" s="562"/>
      <c r="AG14" s="563"/>
      <c r="AH14" s="561">
        <v>26.2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142</v>
      </c>
      <c r="N15" s="566"/>
      <c r="O15" s="566"/>
      <c r="P15" s="566"/>
      <c r="Q15" s="567"/>
      <c r="R15" s="568">
        <v>1356</v>
      </c>
      <c r="S15" s="569"/>
      <c r="T15" s="569"/>
      <c r="U15" s="569"/>
      <c r="V15" s="570"/>
      <c r="W15" s="556" t="s">
        <v>143</v>
      </c>
      <c r="X15" s="478"/>
      <c r="Y15" s="478"/>
      <c r="Z15" s="478"/>
      <c r="AA15" s="478"/>
      <c r="AB15" s="479"/>
      <c r="AC15" s="441">
        <v>222</v>
      </c>
      <c r="AD15" s="442"/>
      <c r="AE15" s="442"/>
      <c r="AF15" s="442"/>
      <c r="AG15" s="443"/>
      <c r="AH15" s="441">
        <v>272</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155807</v>
      </c>
      <c r="BO15" s="461"/>
      <c r="BP15" s="461"/>
      <c r="BQ15" s="461"/>
      <c r="BR15" s="461"/>
      <c r="BS15" s="461"/>
      <c r="BT15" s="461"/>
      <c r="BU15" s="462"/>
      <c r="BV15" s="460">
        <v>154667</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27.7</v>
      </c>
      <c r="AD16" s="562"/>
      <c r="AE16" s="562"/>
      <c r="AF16" s="562"/>
      <c r="AG16" s="563"/>
      <c r="AH16" s="561">
        <v>30.6</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1064164</v>
      </c>
      <c r="BO16" s="466"/>
      <c r="BP16" s="466"/>
      <c r="BQ16" s="466"/>
      <c r="BR16" s="466"/>
      <c r="BS16" s="466"/>
      <c r="BT16" s="466"/>
      <c r="BU16" s="467"/>
      <c r="BV16" s="465">
        <v>1126326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357</v>
      </c>
      <c r="AD17" s="442"/>
      <c r="AE17" s="442"/>
      <c r="AF17" s="442"/>
      <c r="AG17" s="443"/>
      <c r="AH17" s="441">
        <v>383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196094</v>
      </c>
      <c r="BO17" s="466"/>
      <c r="BP17" s="466"/>
      <c r="BQ17" s="466"/>
      <c r="BR17" s="466"/>
      <c r="BS17" s="466"/>
      <c r="BT17" s="466"/>
      <c r="BU17" s="467"/>
      <c r="BV17" s="465">
        <v>194340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246.02</v>
      </c>
      <c r="M18" s="530"/>
      <c r="N18" s="530"/>
      <c r="O18" s="530"/>
      <c r="P18" s="530"/>
      <c r="Q18" s="530"/>
      <c r="R18" s="531"/>
      <c r="S18" s="531"/>
      <c r="T18" s="531"/>
      <c r="U18" s="531"/>
      <c r="V18" s="532"/>
      <c r="W18" s="546"/>
      <c r="X18" s="547"/>
      <c r="Y18" s="547"/>
      <c r="Z18" s="547"/>
      <c r="AA18" s="547"/>
      <c r="AB18" s="557"/>
      <c r="AC18" s="429">
        <v>44.6</v>
      </c>
      <c r="AD18" s="430"/>
      <c r="AE18" s="430"/>
      <c r="AF18" s="430"/>
      <c r="AG18" s="533"/>
      <c r="AH18" s="429">
        <v>43.1</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1084688</v>
      </c>
      <c r="BO18" s="466"/>
      <c r="BP18" s="466"/>
      <c r="BQ18" s="466"/>
      <c r="BR18" s="466"/>
      <c r="BS18" s="466"/>
      <c r="BT18" s="466"/>
      <c r="BU18" s="467"/>
      <c r="BV18" s="465">
        <v>1133203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1690558</v>
      </c>
      <c r="BO19" s="466"/>
      <c r="BP19" s="466"/>
      <c r="BQ19" s="466"/>
      <c r="BR19" s="466"/>
      <c r="BS19" s="466"/>
      <c r="BT19" s="466"/>
      <c r="BU19" s="467"/>
      <c r="BV19" s="465">
        <v>1874912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488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2319240</v>
      </c>
      <c r="BO23" s="466"/>
      <c r="BP23" s="466"/>
      <c r="BQ23" s="466"/>
      <c r="BR23" s="466"/>
      <c r="BS23" s="466"/>
      <c r="BT23" s="466"/>
      <c r="BU23" s="467"/>
      <c r="BV23" s="465">
        <v>2039646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6780</v>
      </c>
      <c r="R24" s="442"/>
      <c r="S24" s="442"/>
      <c r="T24" s="442"/>
      <c r="U24" s="442"/>
      <c r="V24" s="443"/>
      <c r="W24" s="507"/>
      <c r="X24" s="498"/>
      <c r="Y24" s="499"/>
      <c r="Z24" s="438" t="s">
        <v>167</v>
      </c>
      <c r="AA24" s="439"/>
      <c r="AB24" s="439"/>
      <c r="AC24" s="439"/>
      <c r="AD24" s="439"/>
      <c r="AE24" s="439"/>
      <c r="AF24" s="439"/>
      <c r="AG24" s="440"/>
      <c r="AH24" s="441">
        <v>42</v>
      </c>
      <c r="AI24" s="442"/>
      <c r="AJ24" s="442"/>
      <c r="AK24" s="442"/>
      <c r="AL24" s="443"/>
      <c r="AM24" s="441">
        <v>123606</v>
      </c>
      <c r="AN24" s="442"/>
      <c r="AO24" s="442"/>
      <c r="AP24" s="442"/>
      <c r="AQ24" s="442"/>
      <c r="AR24" s="443"/>
      <c r="AS24" s="441">
        <v>2943</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2314380</v>
      </c>
      <c r="BO24" s="466"/>
      <c r="BP24" s="466"/>
      <c r="BQ24" s="466"/>
      <c r="BR24" s="466"/>
      <c r="BS24" s="466"/>
      <c r="BT24" s="466"/>
      <c r="BU24" s="467"/>
      <c r="BV24" s="465">
        <v>2028015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5150</v>
      </c>
      <c r="R25" s="442"/>
      <c r="S25" s="442"/>
      <c r="T25" s="442"/>
      <c r="U25" s="442"/>
      <c r="V25" s="443"/>
      <c r="W25" s="507"/>
      <c r="X25" s="498"/>
      <c r="Y25" s="499"/>
      <c r="Z25" s="438" t="s">
        <v>170</v>
      </c>
      <c r="AA25" s="439"/>
      <c r="AB25" s="439"/>
      <c r="AC25" s="439"/>
      <c r="AD25" s="439"/>
      <c r="AE25" s="439"/>
      <c r="AF25" s="439"/>
      <c r="AG25" s="440"/>
      <c r="AH25" s="441" t="s">
        <v>127</v>
      </c>
      <c r="AI25" s="442"/>
      <c r="AJ25" s="442"/>
      <c r="AK25" s="442"/>
      <c r="AL25" s="443"/>
      <c r="AM25" s="441" t="s">
        <v>171</v>
      </c>
      <c r="AN25" s="442"/>
      <c r="AO25" s="442"/>
      <c r="AP25" s="442"/>
      <c r="AQ25" s="442"/>
      <c r="AR25" s="443"/>
      <c r="AS25" s="441" t="s">
        <v>171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61474</v>
      </c>
      <c r="BO25" s="461"/>
      <c r="BP25" s="461"/>
      <c r="BQ25" s="461"/>
      <c r="BR25" s="461"/>
      <c r="BS25" s="461"/>
      <c r="BT25" s="461"/>
      <c r="BU25" s="462"/>
      <c r="BV25" s="460">
        <v>81965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4750</v>
      </c>
      <c r="R26" s="442"/>
      <c r="S26" s="442"/>
      <c r="T26" s="442"/>
      <c r="U26" s="442"/>
      <c r="V26" s="443"/>
      <c r="W26" s="507"/>
      <c r="X26" s="498"/>
      <c r="Y26" s="499"/>
      <c r="Z26" s="438" t="s">
        <v>174</v>
      </c>
      <c r="AA26" s="520"/>
      <c r="AB26" s="520"/>
      <c r="AC26" s="520"/>
      <c r="AD26" s="520"/>
      <c r="AE26" s="520"/>
      <c r="AF26" s="520"/>
      <c r="AG26" s="521"/>
      <c r="AH26" s="441">
        <v>5</v>
      </c>
      <c r="AI26" s="442"/>
      <c r="AJ26" s="442"/>
      <c r="AK26" s="442"/>
      <c r="AL26" s="443"/>
      <c r="AM26" s="441">
        <v>12465</v>
      </c>
      <c r="AN26" s="442"/>
      <c r="AO26" s="442"/>
      <c r="AP26" s="442"/>
      <c r="AQ26" s="442"/>
      <c r="AR26" s="443"/>
      <c r="AS26" s="441">
        <v>2493</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171</v>
      </c>
      <c r="BO26" s="466"/>
      <c r="BP26" s="466"/>
      <c r="BQ26" s="466"/>
      <c r="BR26" s="466"/>
      <c r="BS26" s="466"/>
      <c r="BT26" s="466"/>
      <c r="BU26" s="467"/>
      <c r="BV26" s="465" t="s">
        <v>171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2450</v>
      </c>
      <c r="R27" s="442"/>
      <c r="S27" s="442"/>
      <c r="T27" s="442"/>
      <c r="U27" s="442"/>
      <c r="V27" s="443"/>
      <c r="W27" s="507"/>
      <c r="X27" s="498"/>
      <c r="Y27" s="499"/>
      <c r="Z27" s="438" t="s">
        <v>177</v>
      </c>
      <c r="AA27" s="439"/>
      <c r="AB27" s="439"/>
      <c r="AC27" s="439"/>
      <c r="AD27" s="439"/>
      <c r="AE27" s="439"/>
      <c r="AF27" s="439"/>
      <c r="AG27" s="440"/>
      <c r="AH27" s="441" t="s">
        <v>171</v>
      </c>
      <c r="AI27" s="442"/>
      <c r="AJ27" s="442"/>
      <c r="AK27" s="442"/>
      <c r="AL27" s="443"/>
      <c r="AM27" s="441" t="s">
        <v>127</v>
      </c>
      <c r="AN27" s="442"/>
      <c r="AO27" s="442"/>
      <c r="AP27" s="442"/>
      <c r="AQ27" s="442"/>
      <c r="AR27" s="443"/>
      <c r="AS27" s="441" t="s">
        <v>171</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84</v>
      </c>
      <c r="BO27" s="469"/>
      <c r="BP27" s="469"/>
      <c r="BQ27" s="469"/>
      <c r="BR27" s="469"/>
      <c r="BS27" s="469"/>
      <c r="BT27" s="469"/>
      <c r="BU27" s="470"/>
      <c r="BV27" s="468">
        <v>84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2170</v>
      </c>
      <c r="R28" s="442"/>
      <c r="S28" s="442"/>
      <c r="T28" s="442"/>
      <c r="U28" s="442"/>
      <c r="V28" s="443"/>
      <c r="W28" s="507"/>
      <c r="X28" s="498"/>
      <c r="Y28" s="499"/>
      <c r="Z28" s="438" t="s">
        <v>180</v>
      </c>
      <c r="AA28" s="439"/>
      <c r="AB28" s="439"/>
      <c r="AC28" s="439"/>
      <c r="AD28" s="439"/>
      <c r="AE28" s="439"/>
      <c r="AF28" s="439"/>
      <c r="AG28" s="440"/>
      <c r="AH28" s="441" t="s">
        <v>171</v>
      </c>
      <c r="AI28" s="442"/>
      <c r="AJ28" s="442"/>
      <c r="AK28" s="442"/>
      <c r="AL28" s="443"/>
      <c r="AM28" s="441" t="s">
        <v>171</v>
      </c>
      <c r="AN28" s="442"/>
      <c r="AO28" s="442"/>
      <c r="AP28" s="442"/>
      <c r="AQ28" s="442"/>
      <c r="AR28" s="443"/>
      <c r="AS28" s="441" t="s">
        <v>127</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1245734</v>
      </c>
      <c r="BO28" s="461"/>
      <c r="BP28" s="461"/>
      <c r="BQ28" s="461"/>
      <c r="BR28" s="461"/>
      <c r="BS28" s="461"/>
      <c r="BT28" s="461"/>
      <c r="BU28" s="462"/>
      <c r="BV28" s="460">
        <v>1453119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4</v>
      </c>
      <c r="M29" s="442"/>
      <c r="N29" s="442"/>
      <c r="O29" s="442"/>
      <c r="P29" s="443"/>
      <c r="Q29" s="441">
        <v>2080</v>
      </c>
      <c r="R29" s="442"/>
      <c r="S29" s="442"/>
      <c r="T29" s="442"/>
      <c r="U29" s="442"/>
      <c r="V29" s="443"/>
      <c r="W29" s="508"/>
      <c r="X29" s="509"/>
      <c r="Y29" s="510"/>
      <c r="Z29" s="438" t="s">
        <v>183</v>
      </c>
      <c r="AA29" s="439"/>
      <c r="AB29" s="439"/>
      <c r="AC29" s="439"/>
      <c r="AD29" s="439"/>
      <c r="AE29" s="439"/>
      <c r="AF29" s="439"/>
      <c r="AG29" s="440"/>
      <c r="AH29" s="441">
        <v>42</v>
      </c>
      <c r="AI29" s="442"/>
      <c r="AJ29" s="442"/>
      <c r="AK29" s="442"/>
      <c r="AL29" s="443"/>
      <c r="AM29" s="441">
        <v>123606</v>
      </c>
      <c r="AN29" s="442"/>
      <c r="AO29" s="442"/>
      <c r="AP29" s="442"/>
      <c r="AQ29" s="442"/>
      <c r="AR29" s="443"/>
      <c r="AS29" s="441">
        <v>2943</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280780</v>
      </c>
      <c r="BO29" s="466"/>
      <c r="BP29" s="466"/>
      <c r="BQ29" s="466"/>
      <c r="BR29" s="466"/>
      <c r="BS29" s="466"/>
      <c r="BT29" s="466"/>
      <c r="BU29" s="467"/>
      <c r="BV29" s="465">
        <v>265754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92.4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43963</v>
      </c>
      <c r="BO30" s="469"/>
      <c r="BP30" s="469"/>
      <c r="BQ30" s="469"/>
      <c r="BR30" s="469"/>
      <c r="BS30" s="469"/>
      <c r="BT30" s="469"/>
      <c r="BU30" s="470"/>
      <c r="BV30" s="468">
        <v>38212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194</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192</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青森県後期高齢者医療広域連合(一般会計)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ブナの里白神公社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青森県後期高齢者医療広域連合(特別会計)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青森県市町村総合事務組合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津軽広域連合(一般会計)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青森県交通災害共済組合(特別会計)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弘前地区消防事務組合(一般会計)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弘前地区環境整備事務組合(一般会計)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青森県市町村退職手当組合(一般会計)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xRN6LT5LWEm6Jky4ir8bnRSb/wjQh3XfRtgdgKKcXarqzIjm7Rqy7Z+y8sOPFIMguUrBrl47DaFnw7tpTPM0Q==" saltValue="a8n4M6ACI/Bvh6FPy6+J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559</v>
      </c>
      <c r="D34" s="1244"/>
      <c r="E34" s="1245"/>
      <c r="F34" s="32">
        <v>5.23</v>
      </c>
      <c r="G34" s="33">
        <v>5.18</v>
      </c>
      <c r="H34" s="33">
        <v>5.55</v>
      </c>
      <c r="I34" s="33">
        <v>6.55</v>
      </c>
      <c r="J34" s="34">
        <v>6.77</v>
      </c>
      <c r="K34" s="22"/>
      <c r="L34" s="22"/>
      <c r="M34" s="22"/>
      <c r="N34" s="22"/>
      <c r="O34" s="22"/>
      <c r="P34" s="22"/>
    </row>
    <row r="35" spans="1:16" ht="39" customHeight="1" x14ac:dyDescent="0.15">
      <c r="A35" s="22"/>
      <c r="B35" s="35"/>
      <c r="C35" s="1238" t="s">
        <v>560</v>
      </c>
      <c r="D35" s="1239"/>
      <c r="E35" s="1240"/>
      <c r="F35" s="36">
        <v>0.08</v>
      </c>
      <c r="G35" s="37">
        <v>0.08</v>
      </c>
      <c r="H35" s="37">
        <v>0.06</v>
      </c>
      <c r="I35" s="37">
        <v>0.11</v>
      </c>
      <c r="J35" s="38">
        <v>0.16</v>
      </c>
      <c r="K35" s="22"/>
      <c r="L35" s="22"/>
      <c r="M35" s="22"/>
      <c r="N35" s="22"/>
      <c r="O35" s="22"/>
      <c r="P35" s="22"/>
    </row>
    <row r="36" spans="1:16" ht="39" customHeight="1" x14ac:dyDescent="0.15">
      <c r="A36" s="22"/>
      <c r="B36" s="35"/>
      <c r="C36" s="1238" t="s">
        <v>561</v>
      </c>
      <c r="D36" s="1239"/>
      <c r="E36" s="1240"/>
      <c r="F36" s="36">
        <v>7.0000000000000007E-2</v>
      </c>
      <c r="G36" s="37">
        <v>0.04</v>
      </c>
      <c r="H36" s="37">
        <v>0.02</v>
      </c>
      <c r="I36" s="37">
        <v>0.17</v>
      </c>
      <c r="J36" s="38">
        <v>0.11</v>
      </c>
      <c r="K36" s="22"/>
      <c r="L36" s="22"/>
      <c r="M36" s="22"/>
      <c r="N36" s="22"/>
      <c r="O36" s="22"/>
      <c r="P36" s="22"/>
    </row>
    <row r="37" spans="1:16" ht="39" customHeight="1" x14ac:dyDescent="0.15">
      <c r="A37" s="22"/>
      <c r="B37" s="35"/>
      <c r="C37" s="1238" t="s">
        <v>562</v>
      </c>
      <c r="D37" s="1239"/>
      <c r="E37" s="1240"/>
      <c r="F37" s="36">
        <v>0.35</v>
      </c>
      <c r="G37" s="37">
        <v>0.13</v>
      </c>
      <c r="H37" s="37">
        <v>0.25</v>
      </c>
      <c r="I37" s="37">
        <v>0.14000000000000001</v>
      </c>
      <c r="J37" s="38">
        <v>0.1</v>
      </c>
      <c r="K37" s="22"/>
      <c r="L37" s="22"/>
      <c r="M37" s="22"/>
      <c r="N37" s="22"/>
      <c r="O37" s="22"/>
      <c r="P37" s="22"/>
    </row>
    <row r="38" spans="1:16" ht="39" customHeight="1" x14ac:dyDescent="0.15">
      <c r="A38" s="22"/>
      <c r="B38" s="35"/>
      <c r="C38" s="1238" t="s">
        <v>563</v>
      </c>
      <c r="D38" s="1239"/>
      <c r="E38" s="1240"/>
      <c r="F38" s="36">
        <v>0.04</v>
      </c>
      <c r="G38" s="37">
        <v>0</v>
      </c>
      <c r="H38" s="37">
        <v>0.02</v>
      </c>
      <c r="I38" s="37">
        <v>0.14000000000000001</v>
      </c>
      <c r="J38" s="38">
        <v>7.0000000000000007E-2</v>
      </c>
      <c r="K38" s="22"/>
      <c r="L38" s="22"/>
      <c r="M38" s="22"/>
      <c r="N38" s="22"/>
      <c r="O38" s="22"/>
      <c r="P38" s="22"/>
    </row>
    <row r="39" spans="1:16" ht="39" customHeight="1" x14ac:dyDescent="0.15">
      <c r="A39" s="22"/>
      <c r="B39" s="35"/>
      <c r="C39" s="1238" t="s">
        <v>564</v>
      </c>
      <c r="D39" s="1239"/>
      <c r="E39" s="1240"/>
      <c r="F39" s="36">
        <v>0.01</v>
      </c>
      <c r="G39" s="37">
        <v>0.01</v>
      </c>
      <c r="H39" s="37">
        <v>0.01</v>
      </c>
      <c r="I39" s="37">
        <v>0.01</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566</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wwQ03bIrLYfA2w3pwYCGvux4Oy6KjhvBcig5rEbDgVCoAUiyPrCTYK9vx3GjTMlZomBSWBZlid6yb+ZpVoZw==" saltValue="c6ZiX8EVMYAwmQRNmYJU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283</v>
      </c>
      <c r="L45" s="60">
        <v>243</v>
      </c>
      <c r="M45" s="60">
        <v>206</v>
      </c>
      <c r="N45" s="60">
        <v>196</v>
      </c>
      <c r="O45" s="61">
        <v>183</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15">
      <c r="A48" s="48"/>
      <c r="B48" s="1266"/>
      <c r="C48" s="1267"/>
      <c r="D48" s="62"/>
      <c r="E48" s="1248" t="s">
        <v>14</v>
      </c>
      <c r="F48" s="1248"/>
      <c r="G48" s="1248"/>
      <c r="H48" s="1248"/>
      <c r="I48" s="1248"/>
      <c r="J48" s="1249"/>
      <c r="K48" s="63">
        <v>115</v>
      </c>
      <c r="L48" s="64">
        <v>114</v>
      </c>
      <c r="M48" s="64">
        <v>113</v>
      </c>
      <c r="N48" s="64">
        <v>108</v>
      </c>
      <c r="O48" s="65">
        <v>111</v>
      </c>
      <c r="P48" s="48"/>
      <c r="Q48" s="48"/>
      <c r="R48" s="48"/>
      <c r="S48" s="48"/>
      <c r="T48" s="48"/>
      <c r="U48" s="48"/>
    </row>
    <row r="49" spans="1:21" ht="30.75" customHeight="1" x14ac:dyDescent="0.15">
      <c r="A49" s="48"/>
      <c r="B49" s="1266"/>
      <c r="C49" s="1267"/>
      <c r="D49" s="62"/>
      <c r="E49" s="1248" t="s">
        <v>15</v>
      </c>
      <c r="F49" s="1248"/>
      <c r="G49" s="1248"/>
      <c r="H49" s="1248"/>
      <c r="I49" s="1248"/>
      <c r="J49" s="1249"/>
      <c r="K49" s="63">
        <v>5</v>
      </c>
      <c r="L49" s="64">
        <v>5</v>
      </c>
      <c r="M49" s="64">
        <v>4</v>
      </c>
      <c r="N49" s="64">
        <v>4</v>
      </c>
      <c r="O49" s="65">
        <v>1</v>
      </c>
      <c r="P49" s="48"/>
      <c r="Q49" s="48"/>
      <c r="R49" s="48"/>
      <c r="S49" s="48"/>
      <c r="T49" s="48"/>
      <c r="U49" s="48"/>
    </row>
    <row r="50" spans="1:21" ht="30.75" customHeight="1" x14ac:dyDescent="0.15">
      <c r="A50" s="48"/>
      <c r="B50" s="1266"/>
      <c r="C50" s="1267"/>
      <c r="D50" s="62"/>
      <c r="E50" s="1248" t="s">
        <v>16</v>
      </c>
      <c r="F50" s="1248"/>
      <c r="G50" s="1248"/>
      <c r="H50" s="1248"/>
      <c r="I50" s="1248"/>
      <c r="J50" s="1249"/>
      <c r="K50" s="63">
        <v>5</v>
      </c>
      <c r="L50" s="64">
        <v>26</v>
      </c>
      <c r="M50" s="64">
        <v>23</v>
      </c>
      <c r="N50" s="64">
        <v>20</v>
      </c>
      <c r="O50" s="65">
        <v>20</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507</v>
      </c>
      <c r="L51" s="64" t="s">
        <v>507</v>
      </c>
      <c r="M51" s="64" t="s">
        <v>507</v>
      </c>
      <c r="N51" s="64" t="s">
        <v>507</v>
      </c>
      <c r="O51" s="65" t="s">
        <v>507</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278</v>
      </c>
      <c r="L52" s="64">
        <v>255</v>
      </c>
      <c r="M52" s="64">
        <v>216</v>
      </c>
      <c r="N52" s="64">
        <v>208</v>
      </c>
      <c r="O52" s="65">
        <v>204</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130</v>
      </c>
      <c r="L53" s="69">
        <v>133</v>
      </c>
      <c r="M53" s="69">
        <v>130</v>
      </c>
      <c r="N53" s="69">
        <v>120</v>
      </c>
      <c r="O53" s="70">
        <v>111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24</v>
      </c>
      <c r="C57" s="1255"/>
      <c r="D57" s="1258" t="s">
        <v>25</v>
      </c>
      <c r="E57" s="1259"/>
      <c r="F57" s="1259"/>
      <c r="G57" s="1259"/>
      <c r="H57" s="1259"/>
      <c r="I57" s="1259"/>
      <c r="J57" s="1260"/>
      <c r="K57" s="82"/>
      <c r="L57" s="83"/>
      <c r="M57" s="83"/>
      <c r="N57" s="83"/>
      <c r="O57" s="84"/>
    </row>
    <row r="58" spans="1:21" ht="31.5" customHeight="1" thickBot="1" x14ac:dyDescent="0.2">
      <c r="B58" s="1256"/>
      <c r="C58" s="1257"/>
      <c r="D58" s="1261" t="s">
        <v>26</v>
      </c>
      <c r="E58" s="1262"/>
      <c r="F58" s="1262"/>
      <c r="G58" s="1262"/>
      <c r="H58" s="1262"/>
      <c r="I58" s="1262"/>
      <c r="J58" s="126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NBwSXIyzHdGcAAjExQoOT42FyYZr/imALBLzrmK5F0E69P9z+9K9cBvJ96QpX8iyLrOkSKMqp1p8bMbuIvPWA==" saltValue="Vk9mWTS2zEuygym3AAHS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84" t="s">
        <v>29</v>
      </c>
      <c r="C41" s="1285"/>
      <c r="D41" s="101"/>
      <c r="E41" s="1286" t="s">
        <v>30</v>
      </c>
      <c r="F41" s="1286"/>
      <c r="G41" s="1286"/>
      <c r="H41" s="1287"/>
      <c r="I41" s="102">
        <v>1735</v>
      </c>
      <c r="J41" s="103">
        <v>1605</v>
      </c>
      <c r="K41" s="103">
        <v>1856</v>
      </c>
      <c r="L41" s="103">
        <v>2040</v>
      </c>
      <c r="M41" s="104">
        <v>2319</v>
      </c>
    </row>
    <row r="42" spans="2:13" ht="27.75" customHeight="1" x14ac:dyDescent="0.15">
      <c r="B42" s="1274"/>
      <c r="C42" s="1275"/>
      <c r="D42" s="105"/>
      <c r="E42" s="1278" t="s">
        <v>31</v>
      </c>
      <c r="F42" s="1278"/>
      <c r="G42" s="1278"/>
      <c r="H42" s="1279"/>
      <c r="I42" s="106">
        <v>5</v>
      </c>
      <c r="J42" s="107">
        <v>123</v>
      </c>
      <c r="K42" s="107">
        <v>102</v>
      </c>
      <c r="L42" s="107">
        <v>82</v>
      </c>
      <c r="M42" s="108">
        <v>61</v>
      </c>
    </row>
    <row r="43" spans="2:13" ht="27.75" customHeight="1" x14ac:dyDescent="0.15">
      <c r="B43" s="1274"/>
      <c r="C43" s="1275"/>
      <c r="D43" s="105"/>
      <c r="E43" s="1278" t="s">
        <v>32</v>
      </c>
      <c r="F43" s="1278"/>
      <c r="G43" s="1278"/>
      <c r="H43" s="1279"/>
      <c r="I43" s="106">
        <v>1492</v>
      </c>
      <c r="J43" s="107">
        <v>1496</v>
      </c>
      <c r="K43" s="107">
        <v>1605</v>
      </c>
      <c r="L43" s="107">
        <v>1544</v>
      </c>
      <c r="M43" s="108">
        <v>1448</v>
      </c>
    </row>
    <row r="44" spans="2:13" ht="27.75" customHeight="1" x14ac:dyDescent="0.15">
      <c r="B44" s="1274"/>
      <c r="C44" s="1275"/>
      <c r="D44" s="105"/>
      <c r="E44" s="1278" t="s">
        <v>33</v>
      </c>
      <c r="F44" s="1278"/>
      <c r="G44" s="1278"/>
      <c r="H44" s="1279"/>
      <c r="I44" s="106">
        <v>16</v>
      </c>
      <c r="J44" s="107">
        <v>13</v>
      </c>
      <c r="K44" s="107">
        <v>9</v>
      </c>
      <c r="L44" s="107">
        <v>7</v>
      </c>
      <c r="M44" s="108">
        <v>6</v>
      </c>
    </row>
    <row r="45" spans="2:13" ht="27.75" customHeight="1" x14ac:dyDescent="0.15">
      <c r="B45" s="1274"/>
      <c r="C45" s="1275"/>
      <c r="D45" s="105"/>
      <c r="E45" s="1278" t="s">
        <v>34</v>
      </c>
      <c r="F45" s="1278"/>
      <c r="G45" s="1278"/>
      <c r="H45" s="1279"/>
      <c r="I45" s="106">
        <v>224</v>
      </c>
      <c r="J45" s="107">
        <v>187</v>
      </c>
      <c r="K45" s="107">
        <v>166</v>
      </c>
      <c r="L45" s="107">
        <v>143</v>
      </c>
      <c r="M45" s="108">
        <v>124</v>
      </c>
    </row>
    <row r="46" spans="2:13" ht="27.75" customHeight="1" x14ac:dyDescent="0.15">
      <c r="B46" s="1274"/>
      <c r="C46" s="1275"/>
      <c r="D46" s="109"/>
      <c r="E46" s="1278" t="s">
        <v>35</v>
      </c>
      <c r="F46" s="1278"/>
      <c r="G46" s="1278"/>
      <c r="H46" s="1279"/>
      <c r="I46" s="106" t="s">
        <v>507</v>
      </c>
      <c r="J46" s="107" t="s">
        <v>507</v>
      </c>
      <c r="K46" s="107" t="s">
        <v>507</v>
      </c>
      <c r="L46" s="107" t="s">
        <v>507</v>
      </c>
      <c r="M46" s="108" t="s">
        <v>507</v>
      </c>
    </row>
    <row r="47" spans="2:13" ht="27.75" customHeight="1" x14ac:dyDescent="0.15">
      <c r="B47" s="1274"/>
      <c r="C47" s="1275"/>
      <c r="D47" s="110"/>
      <c r="E47" s="1288" t="s">
        <v>36</v>
      </c>
      <c r="F47" s="1289"/>
      <c r="G47" s="1289"/>
      <c r="H47" s="1290"/>
      <c r="I47" s="106" t="s">
        <v>507</v>
      </c>
      <c r="J47" s="107" t="s">
        <v>507</v>
      </c>
      <c r="K47" s="107" t="s">
        <v>507</v>
      </c>
      <c r="L47" s="107" t="s">
        <v>507</v>
      </c>
      <c r="M47" s="108" t="s">
        <v>507</v>
      </c>
    </row>
    <row r="48" spans="2:13" ht="27.75" customHeight="1" x14ac:dyDescent="0.15">
      <c r="B48" s="1274"/>
      <c r="C48" s="1275"/>
      <c r="D48" s="105"/>
      <c r="E48" s="1278" t="s">
        <v>37</v>
      </c>
      <c r="F48" s="1278"/>
      <c r="G48" s="1278"/>
      <c r="H48" s="1279"/>
      <c r="I48" s="106" t="s">
        <v>507</v>
      </c>
      <c r="J48" s="107" t="s">
        <v>507</v>
      </c>
      <c r="K48" s="107" t="s">
        <v>507</v>
      </c>
      <c r="L48" s="107" t="s">
        <v>507</v>
      </c>
      <c r="M48" s="108" t="s">
        <v>507</v>
      </c>
    </row>
    <row r="49" spans="2:13" ht="27.75" customHeight="1" x14ac:dyDescent="0.15">
      <c r="B49" s="1276"/>
      <c r="C49" s="1277"/>
      <c r="D49" s="105"/>
      <c r="E49" s="1278" t="s">
        <v>38</v>
      </c>
      <c r="F49" s="1278"/>
      <c r="G49" s="1278"/>
      <c r="H49" s="1279"/>
      <c r="I49" s="106" t="s">
        <v>507</v>
      </c>
      <c r="J49" s="107" t="s">
        <v>507</v>
      </c>
      <c r="K49" s="107" t="s">
        <v>507</v>
      </c>
      <c r="L49" s="107" t="s">
        <v>507</v>
      </c>
      <c r="M49" s="108" t="s">
        <v>507</v>
      </c>
    </row>
    <row r="50" spans="2:13" ht="27.75" customHeight="1" x14ac:dyDescent="0.15">
      <c r="B50" s="1272" t="s">
        <v>39</v>
      </c>
      <c r="C50" s="1273"/>
      <c r="D50" s="111"/>
      <c r="E50" s="1278" t="s">
        <v>40</v>
      </c>
      <c r="F50" s="1278"/>
      <c r="G50" s="1278"/>
      <c r="H50" s="1279"/>
      <c r="I50" s="106">
        <v>2370</v>
      </c>
      <c r="J50" s="107">
        <v>2153</v>
      </c>
      <c r="K50" s="107">
        <v>2047</v>
      </c>
      <c r="L50" s="107">
        <v>1779</v>
      </c>
      <c r="M50" s="108">
        <v>1581</v>
      </c>
    </row>
    <row r="51" spans="2:13" ht="27.75" customHeight="1" x14ac:dyDescent="0.15">
      <c r="B51" s="1274"/>
      <c r="C51" s="1275"/>
      <c r="D51" s="105"/>
      <c r="E51" s="1278" t="s">
        <v>41</v>
      </c>
      <c r="F51" s="1278"/>
      <c r="G51" s="1278"/>
      <c r="H51" s="1279"/>
      <c r="I51" s="106">
        <v>45</v>
      </c>
      <c r="J51" s="107">
        <v>26</v>
      </c>
      <c r="K51" s="107">
        <v>38</v>
      </c>
      <c r="L51" s="107">
        <v>33</v>
      </c>
      <c r="M51" s="108">
        <v>41</v>
      </c>
    </row>
    <row r="52" spans="2:13" ht="27.75" customHeight="1" x14ac:dyDescent="0.15">
      <c r="B52" s="1276"/>
      <c r="C52" s="1277"/>
      <c r="D52" s="105"/>
      <c r="E52" s="1278" t="s">
        <v>42</v>
      </c>
      <c r="F52" s="1278"/>
      <c r="G52" s="1278"/>
      <c r="H52" s="1279"/>
      <c r="I52" s="106">
        <v>2041</v>
      </c>
      <c r="J52" s="107">
        <v>1941</v>
      </c>
      <c r="K52" s="107">
        <v>2221</v>
      </c>
      <c r="L52" s="107">
        <v>2396</v>
      </c>
      <c r="M52" s="108">
        <v>2378</v>
      </c>
    </row>
    <row r="53" spans="2:13" ht="27.75" customHeight="1" thickBot="1" x14ac:dyDescent="0.2">
      <c r="B53" s="1280" t="s">
        <v>43</v>
      </c>
      <c r="C53" s="1281"/>
      <c r="D53" s="112"/>
      <c r="E53" s="1282" t="s">
        <v>44</v>
      </c>
      <c r="F53" s="1282"/>
      <c r="G53" s="1282"/>
      <c r="H53" s="1283"/>
      <c r="I53" s="113">
        <v>-984</v>
      </c>
      <c r="J53" s="114">
        <v>-696</v>
      </c>
      <c r="K53" s="114">
        <v>-567</v>
      </c>
      <c r="L53" s="114">
        <v>-392</v>
      </c>
      <c r="M53" s="115">
        <v>-41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1uwkYAh/0z6Woqgd3otUBWPyWhq5IZJMO94ZSNwvdzwd+RcwYF3KhByCytw2rNSWH/jhlFGqokftQ35fzVD+g==" saltValue="Z8lESFKUNVi1YUkZqLp1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47</v>
      </c>
      <c r="D55" s="1299"/>
      <c r="E55" s="1300"/>
      <c r="F55" s="127">
        <v>1726</v>
      </c>
      <c r="G55" s="127">
        <v>1453</v>
      </c>
      <c r="H55" s="128">
        <v>1246</v>
      </c>
    </row>
    <row r="56" spans="2:8" ht="52.5" customHeight="1" x14ac:dyDescent="0.15">
      <c r="B56" s="129"/>
      <c r="C56" s="1301" t="s">
        <v>48</v>
      </c>
      <c r="D56" s="1301"/>
      <c r="E56" s="1302"/>
      <c r="F56" s="130">
        <v>266</v>
      </c>
      <c r="G56" s="130">
        <v>266</v>
      </c>
      <c r="H56" s="131">
        <v>281</v>
      </c>
    </row>
    <row r="57" spans="2:8" ht="53.25" customHeight="1" x14ac:dyDescent="0.15">
      <c r="B57" s="129"/>
      <c r="C57" s="1303" t="s">
        <v>49</v>
      </c>
      <c r="D57" s="1303"/>
      <c r="E57" s="1304"/>
      <c r="F57" s="132">
        <v>39</v>
      </c>
      <c r="G57" s="132">
        <v>38</v>
      </c>
      <c r="H57" s="133">
        <v>44</v>
      </c>
    </row>
    <row r="58" spans="2:8" ht="45.75" customHeight="1" x14ac:dyDescent="0.15">
      <c r="B58" s="134"/>
      <c r="C58" s="1291" t="s">
        <v>581</v>
      </c>
      <c r="D58" s="1292"/>
      <c r="E58" s="1293"/>
      <c r="F58" s="135">
        <f>ROUND(22764/1000,0)</f>
        <v>23</v>
      </c>
      <c r="G58" s="135">
        <f>ROUND(22766/1000,0)</f>
        <v>23</v>
      </c>
      <c r="H58" s="136">
        <f>ROUND(22769/1000,0)</f>
        <v>23</v>
      </c>
    </row>
    <row r="59" spans="2:8" ht="45.75" customHeight="1" x14ac:dyDescent="0.15">
      <c r="B59" s="134"/>
      <c r="C59" s="1291" t="s">
        <v>582</v>
      </c>
      <c r="D59" s="1292"/>
      <c r="E59" s="1293"/>
      <c r="F59" s="135">
        <f>ROUND(7200/1000,0)</f>
        <v>7</v>
      </c>
      <c r="G59" s="135">
        <f>ROUND(7200/1000,0)</f>
        <v>7</v>
      </c>
      <c r="H59" s="136">
        <f>ROUND(9798/1000,0)</f>
        <v>10</v>
      </c>
    </row>
    <row r="60" spans="2:8" ht="45.75" customHeight="1" x14ac:dyDescent="0.15">
      <c r="B60" s="134"/>
      <c r="C60" s="1291" t="s">
        <v>583</v>
      </c>
      <c r="D60" s="1292"/>
      <c r="E60" s="1293"/>
      <c r="F60" s="135">
        <f>ROUND(6195/1000,0)</f>
        <v>6</v>
      </c>
      <c r="G60" s="135">
        <f>ROUND(6195/1000,0)</f>
        <v>6</v>
      </c>
      <c r="H60" s="136">
        <f>ROUND(6195/1000,0)</f>
        <v>6</v>
      </c>
    </row>
    <row r="61" spans="2:8" ht="45.75" customHeight="1" x14ac:dyDescent="0.15">
      <c r="B61" s="134"/>
      <c r="C61" s="1291" t="s">
        <v>584</v>
      </c>
      <c r="D61" s="1292"/>
      <c r="E61" s="1293"/>
      <c r="F61" s="135">
        <f>ROUND(1773/1000,0)</f>
        <v>2</v>
      </c>
      <c r="G61" s="135">
        <f>ROUND(2051/1000,0)</f>
        <v>2</v>
      </c>
      <c r="H61" s="136">
        <f>ROUND(5201/1000,0)</f>
        <v>5</v>
      </c>
    </row>
    <row r="62" spans="2:8" ht="45.75" customHeight="1" thickBot="1" x14ac:dyDescent="0.2">
      <c r="B62" s="137"/>
      <c r="C62" s="1294" t="s">
        <v>585</v>
      </c>
      <c r="D62" s="1295"/>
      <c r="E62" s="1296"/>
      <c r="F62" s="138">
        <f>ROUND(945/1000,0)</f>
        <v>1</v>
      </c>
      <c r="G62" s="138" t="s">
        <v>586</v>
      </c>
      <c r="H62" s="139" t="s">
        <v>586</v>
      </c>
    </row>
    <row r="63" spans="2:8" ht="52.5" customHeight="1" thickBot="1" x14ac:dyDescent="0.2">
      <c r="B63" s="140"/>
      <c r="C63" s="1297" t="s">
        <v>50</v>
      </c>
      <c r="D63" s="1297"/>
      <c r="E63" s="1298"/>
      <c r="F63" s="141">
        <v>2031</v>
      </c>
      <c r="G63" s="141">
        <v>1757</v>
      </c>
      <c r="H63" s="142">
        <v>1570</v>
      </c>
    </row>
    <row r="64" spans="2:8" ht="15" customHeight="1" x14ac:dyDescent="0.15"/>
    <row r="65" ht="0" hidden="1" customHeight="1" x14ac:dyDescent="0.15"/>
    <row r="66" ht="0" hidden="1" customHeight="1" x14ac:dyDescent="0.15"/>
  </sheetData>
  <sheetProtection algorithmName="SHA-512" hashValue="OOHiP93lKPFbkxls1K94OUmHsEkakSkJm5EEeIfU3gob6JlN4Ks3P2yoJyUZYxfQDTLrP2scu66vjW+ys4fpRA==" saltValue="AS3N6p8n4wImivlIqybc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549</v>
      </c>
      <c r="BQ50" s="1310"/>
      <c r="BR50" s="1310"/>
      <c r="BS50" s="1310"/>
      <c r="BT50" s="1310"/>
      <c r="BU50" s="1310"/>
      <c r="BV50" s="1310"/>
      <c r="BW50" s="1310"/>
      <c r="BX50" s="1310" t="s">
        <v>550</v>
      </c>
      <c r="BY50" s="1310"/>
      <c r="BZ50" s="1310"/>
      <c r="CA50" s="1310"/>
      <c r="CB50" s="1310"/>
      <c r="CC50" s="1310"/>
      <c r="CD50" s="1310"/>
      <c r="CE50" s="1310"/>
      <c r="CF50" s="1310" t="s">
        <v>551</v>
      </c>
      <c r="CG50" s="1310"/>
      <c r="CH50" s="1310"/>
      <c r="CI50" s="1310"/>
      <c r="CJ50" s="1310"/>
      <c r="CK50" s="1310"/>
      <c r="CL50" s="1310"/>
      <c r="CM50" s="1310"/>
      <c r="CN50" s="1310" t="s">
        <v>552</v>
      </c>
      <c r="CO50" s="1310"/>
      <c r="CP50" s="1310"/>
      <c r="CQ50" s="1310"/>
      <c r="CR50" s="1310"/>
      <c r="CS50" s="1310"/>
      <c r="CT50" s="1310"/>
      <c r="CU50" s="1310"/>
      <c r="CV50" s="1310" t="s">
        <v>553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594</v>
      </c>
      <c r="AO51" s="1308"/>
      <c r="AP51" s="1308"/>
      <c r="AQ51" s="1308"/>
      <c r="AR51" s="1308"/>
      <c r="AS51" s="1308"/>
      <c r="AT51" s="1308"/>
      <c r="AU51" s="1308"/>
      <c r="AV51" s="1308"/>
      <c r="AW51" s="1308"/>
      <c r="AX51" s="1308"/>
      <c r="AY51" s="1308"/>
      <c r="AZ51" s="1308"/>
      <c r="BA51" s="1308"/>
      <c r="BB51" s="1308" t="s">
        <v>595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64.5</v>
      </c>
      <c r="BY53" s="1305"/>
      <c r="BZ53" s="1305"/>
      <c r="CA53" s="1305"/>
      <c r="CB53" s="1305"/>
      <c r="CC53" s="1305"/>
      <c r="CD53" s="1305"/>
      <c r="CE53" s="1305"/>
      <c r="CF53" s="1305">
        <v>63.3</v>
      </c>
      <c r="CG53" s="1305"/>
      <c r="CH53" s="1305"/>
      <c r="CI53" s="1305"/>
      <c r="CJ53" s="1305"/>
      <c r="CK53" s="1305"/>
      <c r="CL53" s="1305"/>
      <c r="CM53" s="1305"/>
      <c r="CN53" s="1305">
        <v>63.3</v>
      </c>
      <c r="CO53" s="1305"/>
      <c r="CP53" s="1305"/>
      <c r="CQ53" s="1305"/>
      <c r="CR53" s="1305"/>
      <c r="CS53" s="1305"/>
      <c r="CT53" s="1305"/>
      <c r="CU53" s="1305"/>
      <c r="CV53" s="1305">
        <v>63.4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597</v>
      </c>
      <c r="AO55" s="1310"/>
      <c r="AP55" s="1310"/>
      <c r="AQ55" s="1310"/>
      <c r="AR55" s="1310"/>
      <c r="AS55" s="1310"/>
      <c r="AT55" s="1310"/>
      <c r="AU55" s="1310"/>
      <c r="AV55" s="1310"/>
      <c r="AW55" s="1310"/>
      <c r="AX55" s="1310"/>
      <c r="AY55" s="1310"/>
      <c r="AZ55" s="1310"/>
      <c r="BA55" s="1310"/>
      <c r="BB55" s="1308" t="s">
        <v>595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549</v>
      </c>
      <c r="BQ72" s="1310"/>
      <c r="BR72" s="1310"/>
      <c r="BS72" s="1310"/>
      <c r="BT72" s="1310"/>
      <c r="BU72" s="1310"/>
      <c r="BV72" s="1310"/>
      <c r="BW72" s="1310"/>
      <c r="BX72" s="1310" t="s">
        <v>550</v>
      </c>
      <c r="BY72" s="1310"/>
      <c r="BZ72" s="1310"/>
      <c r="CA72" s="1310"/>
      <c r="CB72" s="1310"/>
      <c r="CC72" s="1310"/>
      <c r="CD72" s="1310"/>
      <c r="CE72" s="1310"/>
      <c r="CF72" s="1310" t="s">
        <v>551</v>
      </c>
      <c r="CG72" s="1310"/>
      <c r="CH72" s="1310"/>
      <c r="CI72" s="1310"/>
      <c r="CJ72" s="1310"/>
      <c r="CK72" s="1310"/>
      <c r="CL72" s="1310"/>
      <c r="CM72" s="1310"/>
      <c r="CN72" s="1310" t="s">
        <v>552</v>
      </c>
      <c r="CO72" s="1310"/>
      <c r="CP72" s="1310"/>
      <c r="CQ72" s="1310"/>
      <c r="CR72" s="1310"/>
      <c r="CS72" s="1310"/>
      <c r="CT72" s="1310"/>
      <c r="CU72" s="1310"/>
      <c r="CV72" s="1310" t="s">
        <v>553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594</v>
      </c>
      <c r="AO73" s="1308"/>
      <c r="AP73" s="1308"/>
      <c r="AQ73" s="1308"/>
      <c r="AR73" s="1308"/>
      <c r="AS73" s="1308"/>
      <c r="AT73" s="1308"/>
      <c r="AU73" s="1308"/>
      <c r="AV73" s="1308"/>
      <c r="AW73" s="1308"/>
      <c r="AX73" s="1308"/>
      <c r="AY73" s="1308"/>
      <c r="AZ73" s="1308"/>
      <c r="BA73" s="1308"/>
      <c r="BB73" s="1308" t="s">
        <v>595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600</v>
      </c>
      <c r="BC75" s="1308"/>
      <c r="BD75" s="1308"/>
      <c r="BE75" s="1308"/>
      <c r="BF75" s="1308"/>
      <c r="BG75" s="1308"/>
      <c r="BH75" s="1308"/>
      <c r="BI75" s="1308"/>
      <c r="BJ75" s="1308"/>
      <c r="BK75" s="1308"/>
      <c r="BL75" s="1308"/>
      <c r="BM75" s="1308"/>
      <c r="BN75" s="1308"/>
      <c r="BO75" s="1308"/>
      <c r="BP75" s="1305">
        <v>11.4</v>
      </c>
      <c r="BQ75" s="1305"/>
      <c r="BR75" s="1305"/>
      <c r="BS75" s="1305"/>
      <c r="BT75" s="1305"/>
      <c r="BU75" s="1305"/>
      <c r="BV75" s="1305"/>
      <c r="BW75" s="1305"/>
      <c r="BX75" s="1305">
        <v>11.5</v>
      </c>
      <c r="BY75" s="1305"/>
      <c r="BZ75" s="1305"/>
      <c r="CA75" s="1305"/>
      <c r="CB75" s="1305"/>
      <c r="CC75" s="1305"/>
      <c r="CD75" s="1305"/>
      <c r="CE75" s="1305"/>
      <c r="CF75" s="1305">
        <v>12</v>
      </c>
      <c r="CG75" s="1305"/>
      <c r="CH75" s="1305"/>
      <c r="CI75" s="1305"/>
      <c r="CJ75" s="1305"/>
      <c r="CK75" s="1305"/>
      <c r="CL75" s="1305"/>
      <c r="CM75" s="1305"/>
      <c r="CN75" s="1305">
        <v>12</v>
      </c>
      <c r="CO75" s="1305"/>
      <c r="CP75" s="1305"/>
      <c r="CQ75" s="1305"/>
      <c r="CR75" s="1305"/>
      <c r="CS75" s="1305"/>
      <c r="CT75" s="1305"/>
      <c r="CU75" s="1305"/>
      <c r="CV75" s="1305">
        <v>12.1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597</v>
      </c>
      <c r="AO77" s="1310"/>
      <c r="AP77" s="1310"/>
      <c r="AQ77" s="1310"/>
      <c r="AR77" s="1310"/>
      <c r="AS77" s="1310"/>
      <c r="AT77" s="1310"/>
      <c r="AU77" s="1310"/>
      <c r="AV77" s="1310"/>
      <c r="AW77" s="1310"/>
      <c r="AX77" s="1310"/>
      <c r="AY77" s="1310"/>
      <c r="AZ77" s="1310"/>
      <c r="BA77" s="1310"/>
      <c r="BB77" s="1308" t="s">
        <v>595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600</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JMsqYrMBVKQDz6h0VJNpq6fttTxn3j6VdqUqfKnJQMr0UzepUJBk2+NOT1hA9sFuXabEUYyKuV91XVjip1CZg==" saltValue="FbbjfDN4yoPFF13edx0w9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isB0uP0bSNXCkLH854iHX4+xzsBC3UQecyfwvmyGCGBJ8ufZW9OOwFDLAZd4TxWJgQAVOPhZgdjTccrvrQLtQ==" saltValue="+RAguhCSvierMiniDWxV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UqI7P8ZawyBcH6UeUeq8+NpFQGujLLmUDzCdCB0PqVIMVtDwTAD94tRZLm4o1W7gALRaxNpMONlKagAMD165g==" saltValue="6uZ4d5SEeOJyFTP220JT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162702</v>
      </c>
      <c r="E3" s="161"/>
      <c r="F3" s="162">
        <v>333013</v>
      </c>
      <c r="G3" s="163"/>
      <c r="H3" s="164"/>
    </row>
    <row r="4" spans="1:8" x14ac:dyDescent="0.15">
      <c r="A4" s="165"/>
      <c r="B4" s="166"/>
      <c r="C4" s="167"/>
      <c r="D4" s="168">
        <v>140054</v>
      </c>
      <c r="E4" s="169"/>
      <c r="F4" s="170">
        <v>126732</v>
      </c>
      <c r="G4" s="171"/>
      <c r="H4" s="172"/>
    </row>
    <row r="5" spans="1:8" x14ac:dyDescent="0.15">
      <c r="A5" s="153" t="s">
        <v>541</v>
      </c>
      <c r="B5" s="158"/>
      <c r="C5" s="159"/>
      <c r="D5" s="160">
        <v>337418</v>
      </c>
      <c r="E5" s="161"/>
      <c r="F5" s="162">
        <v>280458</v>
      </c>
      <c r="G5" s="163"/>
      <c r="H5" s="164"/>
    </row>
    <row r="6" spans="1:8" x14ac:dyDescent="0.15">
      <c r="A6" s="165"/>
      <c r="B6" s="166"/>
      <c r="C6" s="167"/>
      <c r="D6" s="168">
        <v>314227</v>
      </c>
      <c r="E6" s="169"/>
      <c r="F6" s="170">
        <v>127286</v>
      </c>
      <c r="G6" s="171"/>
      <c r="H6" s="172"/>
    </row>
    <row r="7" spans="1:8" x14ac:dyDescent="0.15">
      <c r="A7" s="153" t="s">
        <v>542</v>
      </c>
      <c r="B7" s="158"/>
      <c r="C7" s="159"/>
      <c r="D7" s="160">
        <v>530331</v>
      </c>
      <c r="E7" s="161"/>
      <c r="F7" s="162">
        <v>291945</v>
      </c>
      <c r="G7" s="163"/>
      <c r="H7" s="164"/>
    </row>
    <row r="8" spans="1:8" x14ac:dyDescent="0.15">
      <c r="A8" s="165"/>
      <c r="B8" s="166"/>
      <c r="C8" s="167"/>
      <c r="D8" s="168">
        <v>449702</v>
      </c>
      <c r="E8" s="169"/>
      <c r="F8" s="170">
        <v>127651</v>
      </c>
      <c r="G8" s="171"/>
      <c r="H8" s="172"/>
    </row>
    <row r="9" spans="1:8" x14ac:dyDescent="0.15">
      <c r="A9" s="153" t="s">
        <v>543</v>
      </c>
      <c r="B9" s="158"/>
      <c r="C9" s="159"/>
      <c r="D9" s="160">
        <v>466313</v>
      </c>
      <c r="E9" s="161"/>
      <c r="F9" s="162">
        <v>291173</v>
      </c>
      <c r="G9" s="163"/>
      <c r="H9" s="164"/>
    </row>
    <row r="10" spans="1:8" x14ac:dyDescent="0.15">
      <c r="A10" s="165"/>
      <c r="B10" s="166"/>
      <c r="C10" s="167"/>
      <c r="D10" s="168">
        <v>425697</v>
      </c>
      <c r="E10" s="169"/>
      <c r="F10" s="170">
        <v>119071</v>
      </c>
      <c r="G10" s="171"/>
      <c r="H10" s="172"/>
    </row>
    <row r="11" spans="1:8" x14ac:dyDescent="0.15">
      <c r="A11" s="153" t="s">
        <v>544</v>
      </c>
      <c r="B11" s="158"/>
      <c r="C11" s="159"/>
      <c r="D11" s="160">
        <v>616329</v>
      </c>
      <c r="E11" s="161"/>
      <c r="F11" s="162">
        <v>271581</v>
      </c>
      <c r="G11" s="163"/>
      <c r="H11" s="164"/>
    </row>
    <row r="12" spans="1:8" x14ac:dyDescent="0.15">
      <c r="A12" s="165"/>
      <c r="B12" s="166"/>
      <c r="C12" s="173"/>
      <c r="D12" s="168">
        <v>158028</v>
      </c>
      <c r="E12" s="169"/>
      <c r="F12" s="170">
        <v>117844</v>
      </c>
      <c r="G12" s="171"/>
      <c r="H12" s="172"/>
    </row>
    <row r="13" spans="1:8" x14ac:dyDescent="0.15">
      <c r="A13" s="153"/>
      <c r="B13" s="158"/>
      <c r="C13" s="174"/>
      <c r="D13" s="175">
        <v>422619</v>
      </c>
      <c r="E13" s="176"/>
      <c r="F13" s="177">
        <v>293634</v>
      </c>
      <c r="G13" s="178"/>
      <c r="H13" s="164"/>
    </row>
    <row r="14" spans="1:8" x14ac:dyDescent="0.15">
      <c r="A14" s="165"/>
      <c r="B14" s="166"/>
      <c r="C14" s="167"/>
      <c r="D14" s="168">
        <v>297542</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5.24</v>
      </c>
      <c r="C19" s="179">
        <f>ROUND(VALUE(SUBSTITUTE(実質収支比率等に係る経年分析!G$48,"▲","-")),2)</f>
        <v>5.19</v>
      </c>
      <c r="D19" s="179">
        <f>ROUND(VALUE(SUBSTITUTE(実質収支比率等に係る経年分析!H$48,"▲","-")),2)</f>
        <v>5.56</v>
      </c>
      <c r="E19" s="179">
        <f>ROUND(VALUE(SUBSTITUTE(実質収支比率等に係る経年分析!I$48,"▲","-")),2)</f>
        <v>6.56</v>
      </c>
      <c r="F19" s="179">
        <f>ROUND(VALUE(SUBSTITUTE(実質収支比率等に係る経年分析!J$48,"▲","-")),2)</f>
        <v>6.78</v>
      </c>
    </row>
    <row r="20" spans="1:11" x14ac:dyDescent="0.15">
      <c r="A20" s="179" t="s">
        <v>54</v>
      </c>
      <c r="B20" s="179">
        <f>ROUND(VALUE(SUBSTITUTE(実質収支比率等に係る経年分析!F$47,"▲","-")),2)</f>
        <v>152.12</v>
      </c>
      <c r="C20" s="179">
        <f>ROUND(VALUE(SUBSTITUTE(実質収支比率等に係る経年分析!G$47,"▲","-")),2)</f>
        <v>134.43</v>
      </c>
      <c r="D20" s="179">
        <f>ROUND(VALUE(SUBSTITUTE(実質収支比率等に係る経年分析!H$47,"▲","-")),2)</f>
        <v>135.85</v>
      </c>
      <c r="E20" s="179">
        <f>ROUND(VALUE(SUBSTITUTE(実質収支比率等に係る経年分析!I$47,"▲","-")),2)</f>
        <v>120.44</v>
      </c>
      <c r="F20" s="179">
        <f>ROUND(VALUE(SUBSTITUTE(実質収支比率等に係る経年分析!J$47,"▲","-")),2)</f>
        <v>108.98</v>
      </c>
    </row>
    <row r="21" spans="1:11" x14ac:dyDescent="0.15">
      <c r="A21" s="179" t="s">
        <v>55</v>
      </c>
      <c r="B21" s="179">
        <f>IF(ISNUMBER(VALUE(SUBSTITUTE(実質収支比率等に係る経年分析!F$49,"▲","-"))),ROUND(VALUE(SUBSTITUTE(実質収支比率等に係る経年分析!F$49,"▲","-")),2),NA())</f>
        <v>-22.78</v>
      </c>
      <c r="C21" s="179">
        <f>IF(ISNUMBER(VALUE(SUBSTITUTE(実質収支比率等に係る経年分析!G$49,"▲","-"))),ROUND(VALUE(SUBSTITUTE(実質収支比率等に係る経年分析!G$49,"▲","-")),2),NA())</f>
        <v>-15.72</v>
      </c>
      <c r="D21" s="179">
        <f>IF(ISNUMBER(VALUE(SUBSTITUTE(実質収支比率等に係る経年分析!H$49,"▲","-"))),ROUND(VALUE(SUBSTITUTE(実質収支比率等に係る経年分析!H$49,"▲","-")),2),NA())</f>
        <v>-12.13</v>
      </c>
      <c r="E21" s="179">
        <f>IF(ISNUMBER(VALUE(SUBSTITUTE(実質収支比率等に係る経年分析!I$49,"▲","-"))),ROUND(VALUE(SUBSTITUTE(実質収支比率等に係る経年分析!I$49,"▲","-")),2),NA())</f>
        <v>-25.25</v>
      </c>
      <c r="F21" s="179">
        <f>IF(ISNUMBER(VALUE(SUBSTITUTE(実質収支比率等に係る経年分析!J$49,"▲","-"))),ROUND(VALUE(SUBSTITUTE(実質収支比率等に係る経年分析!J$49,"▲","-")),2),NA())</f>
        <v>-21.78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278</v>
      </c>
      <c r="E42" s="181"/>
      <c r="F42" s="181"/>
      <c r="G42" s="181">
        <f>'実質公債費比率（分子）の構造'!L$52</f>
        <v>255</v>
      </c>
      <c r="H42" s="181"/>
      <c r="I42" s="181"/>
      <c r="J42" s="181">
        <f>'実質公債費比率（分子）の構造'!M$52</f>
        <v>216</v>
      </c>
      <c r="K42" s="181"/>
      <c r="L42" s="181"/>
      <c r="M42" s="181">
        <f>'実質公債費比率（分子）の構造'!N$52</f>
        <v>208</v>
      </c>
      <c r="N42" s="181"/>
      <c r="O42" s="181"/>
      <c r="P42" s="181">
        <f>'実質公債費比率（分子）の構造'!O$52</f>
        <v>204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v>
      </c>
      <c r="C44" s="181"/>
      <c r="D44" s="181"/>
      <c r="E44" s="181">
        <f>'実質公債費比率（分子）の構造'!L$50</f>
        <v>26</v>
      </c>
      <c r="F44" s="181"/>
      <c r="G44" s="181"/>
      <c r="H44" s="181">
        <f>'実質公債費比率（分子）の構造'!M$50</f>
        <v>23</v>
      </c>
      <c r="I44" s="181"/>
      <c r="J44" s="181"/>
      <c r="K44" s="181">
        <f>'実質公債費比率（分子）の構造'!N$50</f>
        <v>20</v>
      </c>
      <c r="L44" s="181"/>
      <c r="M44" s="181"/>
      <c r="N44" s="181">
        <f>'実質公債費比率（分子）の構造'!O$50</f>
        <v>20</v>
      </c>
      <c r="O44" s="181"/>
      <c r="P44" s="181"/>
    </row>
    <row r="45" spans="1:16" x14ac:dyDescent="0.15">
      <c r="A45" s="181" t="s">
        <v>65</v>
      </c>
      <c r="B45" s="181">
        <f>'実質公債費比率（分子）の構造'!K$49</f>
        <v>5</v>
      </c>
      <c r="C45" s="181"/>
      <c r="D45" s="181"/>
      <c r="E45" s="181">
        <f>'実質公債費比率（分子）の構造'!L$49</f>
        <v>5</v>
      </c>
      <c r="F45" s="181"/>
      <c r="G45" s="181"/>
      <c r="H45" s="181">
        <f>'実質公債費比率（分子）の構造'!M$49</f>
        <v>4</v>
      </c>
      <c r="I45" s="181"/>
      <c r="J45" s="181"/>
      <c r="K45" s="181">
        <f>'実質公債費比率（分子）の構造'!N$49</f>
        <v>4</v>
      </c>
      <c r="L45" s="181"/>
      <c r="M45" s="181"/>
      <c r="N45" s="181">
        <f>'実質公債費比率（分子）の構造'!O$49</f>
        <v>1</v>
      </c>
      <c r="O45" s="181"/>
      <c r="P45" s="181"/>
    </row>
    <row r="46" spans="1:16" x14ac:dyDescent="0.15">
      <c r="A46" s="181" t="s">
        <v>66</v>
      </c>
      <c r="B46" s="181">
        <f>'実質公債費比率（分子）の構造'!K$48</f>
        <v>115</v>
      </c>
      <c r="C46" s="181"/>
      <c r="D46" s="181"/>
      <c r="E46" s="181">
        <f>'実質公債費比率（分子）の構造'!L$48</f>
        <v>114</v>
      </c>
      <c r="F46" s="181"/>
      <c r="G46" s="181"/>
      <c r="H46" s="181">
        <f>'実質公債費比率（分子）の構造'!M$48</f>
        <v>113</v>
      </c>
      <c r="I46" s="181"/>
      <c r="J46" s="181"/>
      <c r="K46" s="181">
        <f>'実質公債費比率（分子）の構造'!N$48</f>
        <v>108</v>
      </c>
      <c r="L46" s="181"/>
      <c r="M46" s="181"/>
      <c r="N46" s="181">
        <f>'実質公債費比率（分子）の構造'!O$48</f>
        <v>111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283</v>
      </c>
      <c r="C49" s="181"/>
      <c r="D49" s="181"/>
      <c r="E49" s="181">
        <f>'実質公債費比率（分子）の構造'!L$45</f>
        <v>243</v>
      </c>
      <c r="F49" s="181"/>
      <c r="G49" s="181"/>
      <c r="H49" s="181">
        <f>'実質公債費比率（分子）の構造'!M$45</f>
        <v>206</v>
      </c>
      <c r="I49" s="181"/>
      <c r="J49" s="181"/>
      <c r="K49" s="181">
        <f>'実質公債費比率（分子）の構造'!N$45</f>
        <v>196</v>
      </c>
      <c r="L49" s="181"/>
      <c r="M49" s="181"/>
      <c r="N49" s="181">
        <f>'実質公債費比率（分子）の構造'!O$45</f>
        <v>183</v>
      </c>
      <c r="O49" s="181"/>
      <c r="P49" s="181"/>
    </row>
    <row r="50" spans="1:16" x14ac:dyDescent="0.15">
      <c r="A50" s="181" t="s">
        <v>70</v>
      </c>
      <c r="B50" s="181" t="e">
        <f>NA()</f>
        <v>#N/A</v>
      </c>
      <c r="C50" s="181">
        <f>IF(ISNUMBER('実質公債費比率（分子）の構造'!K$53),'実質公債費比率（分子）の構造'!K$53,NA())</f>
        <v>130</v>
      </c>
      <c r="D50" s="181" t="e">
        <f>NA()</f>
        <v>#N/A</v>
      </c>
      <c r="E50" s="181" t="e">
        <f>NA()</f>
        <v>#N/A</v>
      </c>
      <c r="F50" s="181">
        <f>IF(ISNUMBER('実質公債費比率（分子）の構造'!L$53),'実質公債費比率（分子）の構造'!L$53,NA())</f>
        <v>133</v>
      </c>
      <c r="G50" s="181" t="e">
        <f>NA()</f>
        <v>#N/A</v>
      </c>
      <c r="H50" s="181" t="e">
        <f>NA()</f>
        <v>#N/A</v>
      </c>
      <c r="I50" s="181">
        <f>IF(ISNUMBER('実質公債費比率（分子）の構造'!M$53),'実質公債費比率（分子）の構造'!M$53,NA())</f>
        <v>130</v>
      </c>
      <c r="J50" s="181" t="e">
        <f>NA()</f>
        <v>#N/A</v>
      </c>
      <c r="K50" s="181" t="e">
        <f>NA()</f>
        <v>#N/A</v>
      </c>
      <c r="L50" s="181">
        <f>IF(ISNUMBER('実質公債費比率（分子）の構造'!N$53),'実質公債費比率（分子）の構造'!N$53,NA())</f>
        <v>120</v>
      </c>
      <c r="M50" s="181" t="e">
        <f>NA()</f>
        <v>#N/A</v>
      </c>
      <c r="N50" s="181" t="e">
        <f>NA()</f>
        <v>#N/A</v>
      </c>
      <c r="O50" s="181">
        <f>IF(ISNUMBER('実質公債費比率（分子）の構造'!O$53),'実質公債費比率（分子）の構造'!O$53,NA())</f>
        <v>111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2041</v>
      </c>
      <c r="E56" s="180"/>
      <c r="F56" s="180"/>
      <c r="G56" s="180">
        <f>'将来負担比率（分子）の構造'!J$52</f>
        <v>1941</v>
      </c>
      <c r="H56" s="180"/>
      <c r="I56" s="180"/>
      <c r="J56" s="180">
        <f>'将来負担比率（分子）の構造'!K$52</f>
        <v>2221</v>
      </c>
      <c r="K56" s="180"/>
      <c r="L56" s="180"/>
      <c r="M56" s="180">
        <f>'将来負担比率（分子）の構造'!L$52</f>
        <v>2396</v>
      </c>
      <c r="N56" s="180"/>
      <c r="O56" s="180"/>
      <c r="P56" s="180">
        <f>'将来負担比率（分子）の構造'!M$52</f>
        <v>2378</v>
      </c>
    </row>
    <row r="57" spans="1:16" x14ac:dyDescent="0.15">
      <c r="A57" s="180" t="s">
        <v>41</v>
      </c>
      <c r="B57" s="180"/>
      <c r="C57" s="180"/>
      <c r="D57" s="180">
        <f>'将来負担比率（分子）の構造'!I$51</f>
        <v>45</v>
      </c>
      <c r="E57" s="180"/>
      <c r="F57" s="180"/>
      <c r="G57" s="180">
        <f>'将来負担比率（分子）の構造'!J$51</f>
        <v>26</v>
      </c>
      <c r="H57" s="180"/>
      <c r="I57" s="180"/>
      <c r="J57" s="180">
        <f>'将来負担比率（分子）の構造'!K$51</f>
        <v>38</v>
      </c>
      <c r="K57" s="180"/>
      <c r="L57" s="180"/>
      <c r="M57" s="180">
        <f>'将来負担比率（分子）の構造'!L$51</f>
        <v>33</v>
      </c>
      <c r="N57" s="180"/>
      <c r="O57" s="180"/>
      <c r="P57" s="180">
        <f>'将来負担比率（分子）の構造'!M$51</f>
        <v>41</v>
      </c>
    </row>
    <row r="58" spans="1:16" x14ac:dyDescent="0.15">
      <c r="A58" s="180" t="s">
        <v>40</v>
      </c>
      <c r="B58" s="180"/>
      <c r="C58" s="180"/>
      <c r="D58" s="180">
        <f>'将来負担比率（分子）の構造'!I$50</f>
        <v>2370</v>
      </c>
      <c r="E58" s="180"/>
      <c r="F58" s="180"/>
      <c r="G58" s="180">
        <f>'将来負担比率（分子）の構造'!J$50</f>
        <v>2153</v>
      </c>
      <c r="H58" s="180"/>
      <c r="I58" s="180"/>
      <c r="J58" s="180">
        <f>'将来負担比率（分子）の構造'!K$50</f>
        <v>2047</v>
      </c>
      <c r="K58" s="180"/>
      <c r="L58" s="180"/>
      <c r="M58" s="180">
        <f>'将来負担比率（分子）の構造'!L$50</f>
        <v>1779</v>
      </c>
      <c r="N58" s="180"/>
      <c r="O58" s="180"/>
      <c r="P58" s="180">
        <f>'将来負担比率（分子）の構造'!M$50</f>
        <v>1581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224</v>
      </c>
      <c r="C62" s="180"/>
      <c r="D62" s="180"/>
      <c r="E62" s="180">
        <f>'将来負担比率（分子）の構造'!J$45</f>
        <v>187</v>
      </c>
      <c r="F62" s="180"/>
      <c r="G62" s="180"/>
      <c r="H62" s="180">
        <f>'将来負担比率（分子）の構造'!K$45</f>
        <v>166</v>
      </c>
      <c r="I62" s="180"/>
      <c r="J62" s="180"/>
      <c r="K62" s="180">
        <f>'将来負担比率（分子）の構造'!L$45</f>
        <v>143</v>
      </c>
      <c r="L62" s="180"/>
      <c r="M62" s="180"/>
      <c r="N62" s="180">
        <f>'将来負担比率（分子）の構造'!M$45</f>
        <v>124</v>
      </c>
      <c r="O62" s="180"/>
      <c r="P62" s="180"/>
    </row>
    <row r="63" spans="1:16" x14ac:dyDescent="0.15">
      <c r="A63" s="180" t="s">
        <v>33</v>
      </c>
      <c r="B63" s="180">
        <f>'将来負担比率（分子）の構造'!I$44</f>
        <v>16</v>
      </c>
      <c r="C63" s="180"/>
      <c r="D63" s="180"/>
      <c r="E63" s="180">
        <f>'将来負担比率（分子）の構造'!J$44</f>
        <v>13</v>
      </c>
      <c r="F63" s="180"/>
      <c r="G63" s="180"/>
      <c r="H63" s="180">
        <f>'将来負担比率（分子）の構造'!K$44</f>
        <v>9</v>
      </c>
      <c r="I63" s="180"/>
      <c r="J63" s="180"/>
      <c r="K63" s="180">
        <f>'将来負担比率（分子）の構造'!L$44</f>
        <v>7</v>
      </c>
      <c r="L63" s="180"/>
      <c r="M63" s="180"/>
      <c r="N63" s="180">
        <f>'将来負担比率（分子）の構造'!M$44</f>
        <v>6</v>
      </c>
      <c r="O63" s="180"/>
      <c r="P63" s="180"/>
    </row>
    <row r="64" spans="1:16" x14ac:dyDescent="0.15">
      <c r="A64" s="180" t="s">
        <v>32</v>
      </c>
      <c r="B64" s="180">
        <f>'将来負担比率（分子）の構造'!I$43</f>
        <v>1492</v>
      </c>
      <c r="C64" s="180"/>
      <c r="D64" s="180"/>
      <c r="E64" s="180">
        <f>'将来負担比率（分子）の構造'!J$43</f>
        <v>1496</v>
      </c>
      <c r="F64" s="180"/>
      <c r="G64" s="180"/>
      <c r="H64" s="180">
        <f>'将来負担比率（分子）の構造'!K$43</f>
        <v>1605</v>
      </c>
      <c r="I64" s="180"/>
      <c r="J64" s="180"/>
      <c r="K64" s="180">
        <f>'将来負担比率（分子）の構造'!L$43</f>
        <v>1544</v>
      </c>
      <c r="L64" s="180"/>
      <c r="M64" s="180"/>
      <c r="N64" s="180">
        <f>'将来負担比率（分子）の構造'!M$43</f>
        <v>1448</v>
      </c>
      <c r="O64" s="180"/>
      <c r="P64" s="180"/>
    </row>
    <row r="65" spans="1:16" x14ac:dyDescent="0.15">
      <c r="A65" s="180" t="s">
        <v>31</v>
      </c>
      <c r="B65" s="180">
        <f>'将来負担比率（分子）の構造'!I$42</f>
        <v>5</v>
      </c>
      <c r="C65" s="180"/>
      <c r="D65" s="180"/>
      <c r="E65" s="180">
        <f>'将来負担比率（分子）の構造'!J$42</f>
        <v>123</v>
      </c>
      <c r="F65" s="180"/>
      <c r="G65" s="180"/>
      <c r="H65" s="180">
        <f>'将来負担比率（分子）の構造'!K$42</f>
        <v>102</v>
      </c>
      <c r="I65" s="180"/>
      <c r="J65" s="180"/>
      <c r="K65" s="180">
        <f>'将来負担比率（分子）の構造'!L$42</f>
        <v>82</v>
      </c>
      <c r="L65" s="180"/>
      <c r="M65" s="180"/>
      <c r="N65" s="180">
        <f>'将来負担比率（分子）の構造'!M$42</f>
        <v>61</v>
      </c>
      <c r="O65" s="180"/>
      <c r="P65" s="180"/>
    </row>
    <row r="66" spans="1:16" x14ac:dyDescent="0.15">
      <c r="A66" s="180" t="s">
        <v>30</v>
      </c>
      <c r="B66" s="180">
        <f>'将来負担比率（分子）の構造'!I$41</f>
        <v>1735</v>
      </c>
      <c r="C66" s="180"/>
      <c r="D66" s="180"/>
      <c r="E66" s="180">
        <f>'将来負担比率（分子）の構造'!J$41</f>
        <v>1605</v>
      </c>
      <c r="F66" s="180"/>
      <c r="G66" s="180"/>
      <c r="H66" s="180">
        <f>'将来負担比率（分子）の構造'!K$41</f>
        <v>1856</v>
      </c>
      <c r="I66" s="180"/>
      <c r="J66" s="180"/>
      <c r="K66" s="180">
        <f>'将来負担比率（分子）の構造'!L$41</f>
        <v>2040</v>
      </c>
      <c r="L66" s="180"/>
      <c r="M66" s="180"/>
      <c r="N66" s="180">
        <f>'将来負担比率（分子）の構造'!M$41</f>
        <v>2319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1726</v>
      </c>
      <c r="C72" s="184">
        <f>基金残高に係る経年分析!G55</f>
        <v>1453</v>
      </c>
      <c r="D72" s="184">
        <f>基金残高に係る経年分析!H55</f>
        <v>1246</v>
      </c>
    </row>
    <row r="73" spans="1:16" x14ac:dyDescent="0.15">
      <c r="A73" s="183" t="s">
        <v>77</v>
      </c>
      <c r="B73" s="184">
        <f>基金残高に係る経年分析!F56</f>
        <v>266</v>
      </c>
      <c r="C73" s="184">
        <f>基金残高に係る経年分析!G56</f>
        <v>266</v>
      </c>
      <c r="D73" s="184">
        <f>基金残高に係る経年分析!H56</f>
        <v>281</v>
      </c>
    </row>
    <row r="74" spans="1:16" x14ac:dyDescent="0.15">
      <c r="A74" s="183" t="s">
        <v>78</v>
      </c>
      <c r="B74" s="184">
        <f>基金残高に係る経年分析!F57</f>
        <v>39</v>
      </c>
      <c r="C74" s="184">
        <f>基金残高に係る経年分析!G57</f>
        <v>38</v>
      </c>
      <c r="D74" s="184">
        <f>基金残高に係る経年分析!H57</f>
        <v>44</v>
      </c>
    </row>
  </sheetData>
  <sheetProtection algorithmName="SHA-512" hashValue="SvdT/XXAQbNUDSW4MZFG/04yrZrP2oCgtZxkUxKXnwHS45jnsbFdOk7kAt5y0y0IbefG4SXeBcirAaQEZ148UQ==" saltValue="qDtNMoQjGNBzlAPwSH2A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149128</v>
      </c>
      <c r="S5" s="727"/>
      <c r="T5" s="727"/>
      <c r="U5" s="727"/>
      <c r="V5" s="727"/>
      <c r="W5" s="727"/>
      <c r="X5" s="727"/>
      <c r="Y5" s="773"/>
      <c r="Z5" s="791">
        <v>5.6</v>
      </c>
      <c r="AA5" s="791"/>
      <c r="AB5" s="791"/>
      <c r="AC5" s="791"/>
      <c r="AD5" s="792">
        <v>149128</v>
      </c>
      <c r="AE5" s="792"/>
      <c r="AF5" s="792"/>
      <c r="AG5" s="792"/>
      <c r="AH5" s="792"/>
      <c r="AI5" s="792"/>
      <c r="AJ5" s="792"/>
      <c r="AK5" s="792"/>
      <c r="AL5" s="774">
        <v>13.5</v>
      </c>
      <c r="AM5" s="743"/>
      <c r="AN5" s="743"/>
      <c r="AO5" s="775"/>
      <c r="AP5" s="760" t="s">
        <v>222</v>
      </c>
      <c r="AQ5" s="761"/>
      <c r="AR5" s="761"/>
      <c r="AS5" s="761"/>
      <c r="AT5" s="761"/>
      <c r="AU5" s="761"/>
      <c r="AV5" s="761"/>
      <c r="AW5" s="761"/>
      <c r="AX5" s="761"/>
      <c r="AY5" s="761"/>
      <c r="AZ5" s="761"/>
      <c r="BA5" s="761"/>
      <c r="BB5" s="761"/>
      <c r="BC5" s="761"/>
      <c r="BD5" s="761"/>
      <c r="BE5" s="761"/>
      <c r="BF5" s="762"/>
      <c r="BG5" s="661">
        <v>147427</v>
      </c>
      <c r="BH5" s="664"/>
      <c r="BI5" s="664"/>
      <c r="BJ5" s="664"/>
      <c r="BK5" s="664"/>
      <c r="BL5" s="664"/>
      <c r="BM5" s="664"/>
      <c r="BN5" s="665"/>
      <c r="BO5" s="723">
        <v>98.9</v>
      </c>
      <c r="BP5" s="723"/>
      <c r="BQ5" s="723"/>
      <c r="BR5" s="723"/>
      <c r="BS5" s="724" t="s">
        <v>223</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215</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15347</v>
      </c>
      <c r="S6" s="664"/>
      <c r="T6" s="664"/>
      <c r="U6" s="664"/>
      <c r="V6" s="664"/>
      <c r="W6" s="664"/>
      <c r="X6" s="664"/>
      <c r="Y6" s="665"/>
      <c r="Z6" s="723">
        <v>0.6</v>
      </c>
      <c r="AA6" s="723"/>
      <c r="AB6" s="723"/>
      <c r="AC6" s="723"/>
      <c r="AD6" s="724">
        <v>15347</v>
      </c>
      <c r="AE6" s="724"/>
      <c r="AF6" s="724"/>
      <c r="AG6" s="724"/>
      <c r="AH6" s="724"/>
      <c r="AI6" s="724"/>
      <c r="AJ6" s="724"/>
      <c r="AK6" s="724"/>
      <c r="AL6" s="666">
        <v>1.4</v>
      </c>
      <c r="AM6" s="667"/>
      <c r="AN6" s="667"/>
      <c r="AO6" s="725"/>
      <c r="AP6" s="658" t="s">
        <v>228</v>
      </c>
      <c r="AQ6" s="659"/>
      <c r="AR6" s="659"/>
      <c r="AS6" s="659"/>
      <c r="AT6" s="659"/>
      <c r="AU6" s="659"/>
      <c r="AV6" s="659"/>
      <c r="AW6" s="659"/>
      <c r="AX6" s="659"/>
      <c r="AY6" s="659"/>
      <c r="AZ6" s="659"/>
      <c r="BA6" s="659"/>
      <c r="BB6" s="659"/>
      <c r="BC6" s="659"/>
      <c r="BD6" s="659"/>
      <c r="BE6" s="659"/>
      <c r="BF6" s="660"/>
      <c r="BG6" s="661">
        <v>147427</v>
      </c>
      <c r="BH6" s="664"/>
      <c r="BI6" s="664"/>
      <c r="BJ6" s="664"/>
      <c r="BK6" s="664"/>
      <c r="BL6" s="664"/>
      <c r="BM6" s="664"/>
      <c r="BN6" s="665"/>
      <c r="BO6" s="723">
        <v>98.9</v>
      </c>
      <c r="BP6" s="723"/>
      <c r="BQ6" s="723"/>
      <c r="BR6" s="723"/>
      <c r="BS6" s="724" t="s">
        <v>229</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35897</v>
      </c>
      <c r="CS6" s="664"/>
      <c r="CT6" s="664"/>
      <c r="CU6" s="664"/>
      <c r="CV6" s="664"/>
      <c r="CW6" s="664"/>
      <c r="CX6" s="664"/>
      <c r="CY6" s="665"/>
      <c r="CZ6" s="774">
        <v>1.4</v>
      </c>
      <c r="DA6" s="743"/>
      <c r="DB6" s="743"/>
      <c r="DC6" s="777"/>
      <c r="DD6" s="669" t="s">
        <v>229</v>
      </c>
      <c r="DE6" s="664"/>
      <c r="DF6" s="664"/>
      <c r="DG6" s="664"/>
      <c r="DH6" s="664"/>
      <c r="DI6" s="664"/>
      <c r="DJ6" s="664"/>
      <c r="DK6" s="664"/>
      <c r="DL6" s="664"/>
      <c r="DM6" s="664"/>
      <c r="DN6" s="664"/>
      <c r="DO6" s="664"/>
      <c r="DP6" s="665"/>
      <c r="DQ6" s="669">
        <v>35897</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137</v>
      </c>
      <c r="S7" s="664"/>
      <c r="T7" s="664"/>
      <c r="U7" s="664"/>
      <c r="V7" s="664"/>
      <c r="W7" s="664"/>
      <c r="X7" s="664"/>
      <c r="Y7" s="665"/>
      <c r="Z7" s="723">
        <v>0</v>
      </c>
      <c r="AA7" s="723"/>
      <c r="AB7" s="723"/>
      <c r="AC7" s="723"/>
      <c r="AD7" s="724">
        <v>137</v>
      </c>
      <c r="AE7" s="724"/>
      <c r="AF7" s="724"/>
      <c r="AG7" s="724"/>
      <c r="AH7" s="724"/>
      <c r="AI7" s="724"/>
      <c r="AJ7" s="724"/>
      <c r="AK7" s="724"/>
      <c r="AL7" s="666">
        <v>0</v>
      </c>
      <c r="AM7" s="667"/>
      <c r="AN7" s="667"/>
      <c r="AO7" s="725"/>
      <c r="AP7" s="658" t="s">
        <v>232</v>
      </c>
      <c r="AQ7" s="659"/>
      <c r="AR7" s="659"/>
      <c r="AS7" s="659"/>
      <c r="AT7" s="659"/>
      <c r="AU7" s="659"/>
      <c r="AV7" s="659"/>
      <c r="AW7" s="659"/>
      <c r="AX7" s="659"/>
      <c r="AY7" s="659"/>
      <c r="AZ7" s="659"/>
      <c r="BA7" s="659"/>
      <c r="BB7" s="659"/>
      <c r="BC7" s="659"/>
      <c r="BD7" s="659"/>
      <c r="BE7" s="659"/>
      <c r="BF7" s="660"/>
      <c r="BG7" s="661">
        <v>33979</v>
      </c>
      <c r="BH7" s="664"/>
      <c r="BI7" s="664"/>
      <c r="BJ7" s="664"/>
      <c r="BK7" s="664"/>
      <c r="BL7" s="664"/>
      <c r="BM7" s="664"/>
      <c r="BN7" s="665"/>
      <c r="BO7" s="723">
        <v>22.8</v>
      </c>
      <c r="BP7" s="723"/>
      <c r="BQ7" s="723"/>
      <c r="BR7" s="723"/>
      <c r="BS7" s="724" t="s">
        <v>223</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482373</v>
      </c>
      <c r="CS7" s="664"/>
      <c r="CT7" s="664"/>
      <c r="CU7" s="664"/>
      <c r="CV7" s="664"/>
      <c r="CW7" s="664"/>
      <c r="CX7" s="664"/>
      <c r="CY7" s="665"/>
      <c r="CZ7" s="723">
        <v>19</v>
      </c>
      <c r="DA7" s="723"/>
      <c r="DB7" s="723"/>
      <c r="DC7" s="723"/>
      <c r="DD7" s="669">
        <v>44624</v>
      </c>
      <c r="DE7" s="664"/>
      <c r="DF7" s="664"/>
      <c r="DG7" s="664"/>
      <c r="DH7" s="664"/>
      <c r="DI7" s="664"/>
      <c r="DJ7" s="664"/>
      <c r="DK7" s="664"/>
      <c r="DL7" s="664"/>
      <c r="DM7" s="664"/>
      <c r="DN7" s="664"/>
      <c r="DO7" s="664"/>
      <c r="DP7" s="665"/>
      <c r="DQ7" s="669">
        <v>381526</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128</v>
      </c>
      <c r="S8" s="664"/>
      <c r="T8" s="664"/>
      <c r="U8" s="664"/>
      <c r="V8" s="664"/>
      <c r="W8" s="664"/>
      <c r="X8" s="664"/>
      <c r="Y8" s="665"/>
      <c r="Z8" s="723">
        <v>0</v>
      </c>
      <c r="AA8" s="723"/>
      <c r="AB8" s="723"/>
      <c r="AC8" s="723"/>
      <c r="AD8" s="724">
        <v>128</v>
      </c>
      <c r="AE8" s="724"/>
      <c r="AF8" s="724"/>
      <c r="AG8" s="724"/>
      <c r="AH8" s="724"/>
      <c r="AI8" s="724"/>
      <c r="AJ8" s="724"/>
      <c r="AK8" s="724"/>
      <c r="AL8" s="666">
        <v>0</v>
      </c>
      <c r="AM8" s="667"/>
      <c r="AN8" s="667"/>
      <c r="AO8" s="725"/>
      <c r="AP8" s="658" t="s">
        <v>235</v>
      </c>
      <c r="AQ8" s="659"/>
      <c r="AR8" s="659"/>
      <c r="AS8" s="659"/>
      <c r="AT8" s="659"/>
      <c r="AU8" s="659"/>
      <c r="AV8" s="659"/>
      <c r="AW8" s="659"/>
      <c r="AX8" s="659"/>
      <c r="AY8" s="659"/>
      <c r="AZ8" s="659"/>
      <c r="BA8" s="659"/>
      <c r="BB8" s="659"/>
      <c r="BC8" s="659"/>
      <c r="BD8" s="659"/>
      <c r="BE8" s="659"/>
      <c r="BF8" s="660"/>
      <c r="BG8" s="661">
        <v>1926</v>
      </c>
      <c r="BH8" s="664"/>
      <c r="BI8" s="664"/>
      <c r="BJ8" s="664"/>
      <c r="BK8" s="664"/>
      <c r="BL8" s="664"/>
      <c r="BM8" s="664"/>
      <c r="BN8" s="665"/>
      <c r="BO8" s="723">
        <v>1.3</v>
      </c>
      <c r="BP8" s="723"/>
      <c r="BQ8" s="723"/>
      <c r="BR8" s="723"/>
      <c r="BS8" s="669" t="s">
        <v>229</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319164</v>
      </c>
      <c r="CS8" s="664"/>
      <c r="CT8" s="664"/>
      <c r="CU8" s="664"/>
      <c r="CV8" s="664"/>
      <c r="CW8" s="664"/>
      <c r="CX8" s="664"/>
      <c r="CY8" s="665"/>
      <c r="CZ8" s="723">
        <v>12.5</v>
      </c>
      <c r="DA8" s="723"/>
      <c r="DB8" s="723"/>
      <c r="DC8" s="723"/>
      <c r="DD8" s="669" t="s">
        <v>229</v>
      </c>
      <c r="DE8" s="664"/>
      <c r="DF8" s="664"/>
      <c r="DG8" s="664"/>
      <c r="DH8" s="664"/>
      <c r="DI8" s="664"/>
      <c r="DJ8" s="664"/>
      <c r="DK8" s="664"/>
      <c r="DL8" s="664"/>
      <c r="DM8" s="664"/>
      <c r="DN8" s="664"/>
      <c r="DO8" s="664"/>
      <c r="DP8" s="665"/>
      <c r="DQ8" s="669">
        <v>185995</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101</v>
      </c>
      <c r="S9" s="664"/>
      <c r="T9" s="664"/>
      <c r="U9" s="664"/>
      <c r="V9" s="664"/>
      <c r="W9" s="664"/>
      <c r="X9" s="664"/>
      <c r="Y9" s="665"/>
      <c r="Z9" s="723">
        <v>0</v>
      </c>
      <c r="AA9" s="723"/>
      <c r="AB9" s="723"/>
      <c r="AC9" s="723"/>
      <c r="AD9" s="724">
        <v>101</v>
      </c>
      <c r="AE9" s="724"/>
      <c r="AF9" s="724"/>
      <c r="AG9" s="724"/>
      <c r="AH9" s="724"/>
      <c r="AI9" s="724"/>
      <c r="AJ9" s="724"/>
      <c r="AK9" s="724"/>
      <c r="AL9" s="666">
        <v>0</v>
      </c>
      <c r="AM9" s="667"/>
      <c r="AN9" s="667"/>
      <c r="AO9" s="725"/>
      <c r="AP9" s="658" t="s">
        <v>238</v>
      </c>
      <c r="AQ9" s="659"/>
      <c r="AR9" s="659"/>
      <c r="AS9" s="659"/>
      <c r="AT9" s="659"/>
      <c r="AU9" s="659"/>
      <c r="AV9" s="659"/>
      <c r="AW9" s="659"/>
      <c r="AX9" s="659"/>
      <c r="AY9" s="659"/>
      <c r="AZ9" s="659"/>
      <c r="BA9" s="659"/>
      <c r="BB9" s="659"/>
      <c r="BC9" s="659"/>
      <c r="BD9" s="659"/>
      <c r="BE9" s="659"/>
      <c r="BF9" s="660"/>
      <c r="BG9" s="661">
        <v>27834</v>
      </c>
      <c r="BH9" s="664"/>
      <c r="BI9" s="664"/>
      <c r="BJ9" s="664"/>
      <c r="BK9" s="664"/>
      <c r="BL9" s="664"/>
      <c r="BM9" s="664"/>
      <c r="BN9" s="665"/>
      <c r="BO9" s="723">
        <v>18.7</v>
      </c>
      <c r="BP9" s="723"/>
      <c r="BQ9" s="723"/>
      <c r="BR9" s="723"/>
      <c r="BS9" s="669" t="s">
        <v>223</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166078</v>
      </c>
      <c r="CS9" s="664"/>
      <c r="CT9" s="664"/>
      <c r="CU9" s="664"/>
      <c r="CV9" s="664"/>
      <c r="CW9" s="664"/>
      <c r="CX9" s="664"/>
      <c r="CY9" s="665"/>
      <c r="CZ9" s="723">
        <v>6.5</v>
      </c>
      <c r="DA9" s="723"/>
      <c r="DB9" s="723"/>
      <c r="DC9" s="723"/>
      <c r="DD9" s="669">
        <v>1028</v>
      </c>
      <c r="DE9" s="664"/>
      <c r="DF9" s="664"/>
      <c r="DG9" s="664"/>
      <c r="DH9" s="664"/>
      <c r="DI9" s="664"/>
      <c r="DJ9" s="664"/>
      <c r="DK9" s="664"/>
      <c r="DL9" s="664"/>
      <c r="DM9" s="664"/>
      <c r="DN9" s="664"/>
      <c r="DO9" s="664"/>
      <c r="DP9" s="665"/>
      <c r="DQ9" s="669">
        <v>161008</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223</v>
      </c>
      <c r="AA10" s="723"/>
      <c r="AB10" s="723"/>
      <c r="AC10" s="723"/>
      <c r="AD10" s="724" t="s">
        <v>229</v>
      </c>
      <c r="AE10" s="724"/>
      <c r="AF10" s="724"/>
      <c r="AG10" s="724"/>
      <c r="AH10" s="724"/>
      <c r="AI10" s="724"/>
      <c r="AJ10" s="724"/>
      <c r="AK10" s="724"/>
      <c r="AL10" s="666" t="s">
        <v>223</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2571</v>
      </c>
      <c r="BH10" s="664"/>
      <c r="BI10" s="664"/>
      <c r="BJ10" s="664"/>
      <c r="BK10" s="664"/>
      <c r="BL10" s="664"/>
      <c r="BM10" s="664"/>
      <c r="BN10" s="665"/>
      <c r="BO10" s="723">
        <v>1.7</v>
      </c>
      <c r="BP10" s="723"/>
      <c r="BQ10" s="723"/>
      <c r="BR10" s="723"/>
      <c r="BS10" s="669" t="s">
        <v>229</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50</v>
      </c>
      <c r="CS10" s="664"/>
      <c r="CT10" s="664"/>
      <c r="CU10" s="664"/>
      <c r="CV10" s="664"/>
      <c r="CW10" s="664"/>
      <c r="CX10" s="664"/>
      <c r="CY10" s="665"/>
      <c r="CZ10" s="723">
        <v>0</v>
      </c>
      <c r="DA10" s="723"/>
      <c r="DB10" s="723"/>
      <c r="DC10" s="723"/>
      <c r="DD10" s="669" t="s">
        <v>229</v>
      </c>
      <c r="DE10" s="664"/>
      <c r="DF10" s="664"/>
      <c r="DG10" s="664"/>
      <c r="DH10" s="664"/>
      <c r="DI10" s="664"/>
      <c r="DJ10" s="664"/>
      <c r="DK10" s="664"/>
      <c r="DL10" s="664"/>
      <c r="DM10" s="664"/>
      <c r="DN10" s="664"/>
      <c r="DO10" s="664"/>
      <c r="DP10" s="665"/>
      <c r="DQ10" s="669">
        <v>50</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229</v>
      </c>
      <c r="AA11" s="723"/>
      <c r="AB11" s="723"/>
      <c r="AC11" s="723"/>
      <c r="AD11" s="724" t="s">
        <v>223</v>
      </c>
      <c r="AE11" s="724"/>
      <c r="AF11" s="724"/>
      <c r="AG11" s="724"/>
      <c r="AH11" s="724"/>
      <c r="AI11" s="724"/>
      <c r="AJ11" s="724"/>
      <c r="AK11" s="724"/>
      <c r="AL11" s="666" t="s">
        <v>229</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1648</v>
      </c>
      <c r="BH11" s="664"/>
      <c r="BI11" s="664"/>
      <c r="BJ11" s="664"/>
      <c r="BK11" s="664"/>
      <c r="BL11" s="664"/>
      <c r="BM11" s="664"/>
      <c r="BN11" s="665"/>
      <c r="BO11" s="723">
        <v>1.1000000000000001</v>
      </c>
      <c r="BP11" s="723"/>
      <c r="BQ11" s="723"/>
      <c r="BR11" s="723"/>
      <c r="BS11" s="669" t="s">
        <v>229</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191442</v>
      </c>
      <c r="CS11" s="664"/>
      <c r="CT11" s="664"/>
      <c r="CU11" s="664"/>
      <c r="CV11" s="664"/>
      <c r="CW11" s="664"/>
      <c r="CX11" s="664"/>
      <c r="CY11" s="665"/>
      <c r="CZ11" s="723">
        <v>7.5</v>
      </c>
      <c r="DA11" s="723"/>
      <c r="DB11" s="723"/>
      <c r="DC11" s="723"/>
      <c r="DD11" s="669">
        <v>43022</v>
      </c>
      <c r="DE11" s="664"/>
      <c r="DF11" s="664"/>
      <c r="DG11" s="664"/>
      <c r="DH11" s="664"/>
      <c r="DI11" s="664"/>
      <c r="DJ11" s="664"/>
      <c r="DK11" s="664"/>
      <c r="DL11" s="664"/>
      <c r="DM11" s="664"/>
      <c r="DN11" s="664"/>
      <c r="DO11" s="664"/>
      <c r="DP11" s="665"/>
      <c r="DQ11" s="669">
        <v>134658</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25742</v>
      </c>
      <c r="S12" s="664"/>
      <c r="T12" s="664"/>
      <c r="U12" s="664"/>
      <c r="V12" s="664"/>
      <c r="W12" s="664"/>
      <c r="X12" s="664"/>
      <c r="Y12" s="665"/>
      <c r="Z12" s="723">
        <v>1</v>
      </c>
      <c r="AA12" s="723"/>
      <c r="AB12" s="723"/>
      <c r="AC12" s="723"/>
      <c r="AD12" s="724">
        <v>25742</v>
      </c>
      <c r="AE12" s="724"/>
      <c r="AF12" s="724"/>
      <c r="AG12" s="724"/>
      <c r="AH12" s="724"/>
      <c r="AI12" s="724"/>
      <c r="AJ12" s="724"/>
      <c r="AK12" s="724"/>
      <c r="AL12" s="666">
        <v>2.2999999999999998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106546</v>
      </c>
      <c r="BH12" s="664"/>
      <c r="BI12" s="664"/>
      <c r="BJ12" s="664"/>
      <c r="BK12" s="664"/>
      <c r="BL12" s="664"/>
      <c r="BM12" s="664"/>
      <c r="BN12" s="665"/>
      <c r="BO12" s="723">
        <v>71.400000000000006</v>
      </c>
      <c r="BP12" s="723"/>
      <c r="BQ12" s="723"/>
      <c r="BR12" s="723"/>
      <c r="BS12" s="669" t="s">
        <v>223</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776614</v>
      </c>
      <c r="CS12" s="664"/>
      <c r="CT12" s="664"/>
      <c r="CU12" s="664"/>
      <c r="CV12" s="664"/>
      <c r="CW12" s="664"/>
      <c r="CX12" s="664"/>
      <c r="CY12" s="665"/>
      <c r="CZ12" s="723">
        <v>30.5</v>
      </c>
      <c r="DA12" s="723"/>
      <c r="DB12" s="723"/>
      <c r="DC12" s="723"/>
      <c r="DD12" s="669">
        <v>652291</v>
      </c>
      <c r="DE12" s="664"/>
      <c r="DF12" s="664"/>
      <c r="DG12" s="664"/>
      <c r="DH12" s="664"/>
      <c r="DI12" s="664"/>
      <c r="DJ12" s="664"/>
      <c r="DK12" s="664"/>
      <c r="DL12" s="664"/>
      <c r="DM12" s="664"/>
      <c r="DN12" s="664"/>
      <c r="DO12" s="664"/>
      <c r="DP12" s="665"/>
      <c r="DQ12" s="669">
        <v>189583</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229</v>
      </c>
      <c r="S13" s="664"/>
      <c r="T13" s="664"/>
      <c r="U13" s="664"/>
      <c r="V13" s="664"/>
      <c r="W13" s="664"/>
      <c r="X13" s="664"/>
      <c r="Y13" s="665"/>
      <c r="Z13" s="723" t="s">
        <v>229</v>
      </c>
      <c r="AA13" s="723"/>
      <c r="AB13" s="723"/>
      <c r="AC13" s="723"/>
      <c r="AD13" s="724" t="s">
        <v>229</v>
      </c>
      <c r="AE13" s="724"/>
      <c r="AF13" s="724"/>
      <c r="AG13" s="724"/>
      <c r="AH13" s="724"/>
      <c r="AI13" s="724"/>
      <c r="AJ13" s="724"/>
      <c r="AK13" s="724"/>
      <c r="AL13" s="666" t="s">
        <v>229</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80398</v>
      </c>
      <c r="BH13" s="664"/>
      <c r="BI13" s="664"/>
      <c r="BJ13" s="664"/>
      <c r="BK13" s="664"/>
      <c r="BL13" s="664"/>
      <c r="BM13" s="664"/>
      <c r="BN13" s="665"/>
      <c r="BO13" s="723">
        <v>53.9</v>
      </c>
      <c r="BP13" s="723"/>
      <c r="BQ13" s="723"/>
      <c r="BR13" s="723"/>
      <c r="BS13" s="669" t="s">
        <v>229</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156152</v>
      </c>
      <c r="CS13" s="664"/>
      <c r="CT13" s="664"/>
      <c r="CU13" s="664"/>
      <c r="CV13" s="664"/>
      <c r="CW13" s="664"/>
      <c r="CX13" s="664"/>
      <c r="CY13" s="665"/>
      <c r="CZ13" s="723">
        <v>6.1</v>
      </c>
      <c r="DA13" s="723"/>
      <c r="DB13" s="723"/>
      <c r="DC13" s="723"/>
      <c r="DD13" s="669">
        <v>87718</v>
      </c>
      <c r="DE13" s="664"/>
      <c r="DF13" s="664"/>
      <c r="DG13" s="664"/>
      <c r="DH13" s="664"/>
      <c r="DI13" s="664"/>
      <c r="DJ13" s="664"/>
      <c r="DK13" s="664"/>
      <c r="DL13" s="664"/>
      <c r="DM13" s="664"/>
      <c r="DN13" s="664"/>
      <c r="DO13" s="664"/>
      <c r="DP13" s="665"/>
      <c r="DQ13" s="669">
        <v>93743</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229</v>
      </c>
      <c r="AA14" s="723"/>
      <c r="AB14" s="723"/>
      <c r="AC14" s="723"/>
      <c r="AD14" s="724" t="s">
        <v>229</v>
      </c>
      <c r="AE14" s="724"/>
      <c r="AF14" s="724"/>
      <c r="AG14" s="724"/>
      <c r="AH14" s="724"/>
      <c r="AI14" s="724"/>
      <c r="AJ14" s="724"/>
      <c r="AK14" s="724"/>
      <c r="AL14" s="666" t="s">
        <v>229</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5209</v>
      </c>
      <c r="BH14" s="664"/>
      <c r="BI14" s="664"/>
      <c r="BJ14" s="664"/>
      <c r="BK14" s="664"/>
      <c r="BL14" s="664"/>
      <c r="BM14" s="664"/>
      <c r="BN14" s="665"/>
      <c r="BO14" s="723">
        <v>3.5</v>
      </c>
      <c r="BP14" s="723"/>
      <c r="BQ14" s="723"/>
      <c r="BR14" s="723"/>
      <c r="BS14" s="669" t="s">
        <v>229</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77662</v>
      </c>
      <c r="CS14" s="664"/>
      <c r="CT14" s="664"/>
      <c r="CU14" s="664"/>
      <c r="CV14" s="664"/>
      <c r="CW14" s="664"/>
      <c r="CX14" s="664"/>
      <c r="CY14" s="665"/>
      <c r="CZ14" s="723">
        <v>3.1</v>
      </c>
      <c r="DA14" s="723"/>
      <c r="DB14" s="723"/>
      <c r="DC14" s="723"/>
      <c r="DD14" s="669">
        <v>7604</v>
      </c>
      <c r="DE14" s="664"/>
      <c r="DF14" s="664"/>
      <c r="DG14" s="664"/>
      <c r="DH14" s="664"/>
      <c r="DI14" s="664"/>
      <c r="DJ14" s="664"/>
      <c r="DK14" s="664"/>
      <c r="DL14" s="664"/>
      <c r="DM14" s="664"/>
      <c r="DN14" s="664"/>
      <c r="DO14" s="664"/>
      <c r="DP14" s="665"/>
      <c r="DQ14" s="669">
        <v>75662</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3755</v>
      </c>
      <c r="S15" s="664"/>
      <c r="T15" s="664"/>
      <c r="U15" s="664"/>
      <c r="V15" s="664"/>
      <c r="W15" s="664"/>
      <c r="X15" s="664"/>
      <c r="Y15" s="665"/>
      <c r="Z15" s="723">
        <v>0.1</v>
      </c>
      <c r="AA15" s="723"/>
      <c r="AB15" s="723"/>
      <c r="AC15" s="723"/>
      <c r="AD15" s="724">
        <v>3755</v>
      </c>
      <c r="AE15" s="724"/>
      <c r="AF15" s="724"/>
      <c r="AG15" s="724"/>
      <c r="AH15" s="724"/>
      <c r="AI15" s="724"/>
      <c r="AJ15" s="724"/>
      <c r="AK15" s="724"/>
      <c r="AL15" s="666">
        <v>0.3</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1693</v>
      </c>
      <c r="BH15" s="664"/>
      <c r="BI15" s="664"/>
      <c r="BJ15" s="664"/>
      <c r="BK15" s="664"/>
      <c r="BL15" s="664"/>
      <c r="BM15" s="664"/>
      <c r="BN15" s="665"/>
      <c r="BO15" s="723">
        <v>1.1000000000000001</v>
      </c>
      <c r="BP15" s="723"/>
      <c r="BQ15" s="723"/>
      <c r="BR15" s="723"/>
      <c r="BS15" s="669" t="s">
        <v>229</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153737</v>
      </c>
      <c r="CS15" s="664"/>
      <c r="CT15" s="664"/>
      <c r="CU15" s="664"/>
      <c r="CV15" s="664"/>
      <c r="CW15" s="664"/>
      <c r="CX15" s="664"/>
      <c r="CY15" s="665"/>
      <c r="CZ15" s="723">
        <v>6</v>
      </c>
      <c r="DA15" s="723"/>
      <c r="DB15" s="723"/>
      <c r="DC15" s="723"/>
      <c r="DD15" s="669">
        <v>7467</v>
      </c>
      <c r="DE15" s="664"/>
      <c r="DF15" s="664"/>
      <c r="DG15" s="664"/>
      <c r="DH15" s="664"/>
      <c r="DI15" s="664"/>
      <c r="DJ15" s="664"/>
      <c r="DK15" s="664"/>
      <c r="DL15" s="664"/>
      <c r="DM15" s="664"/>
      <c r="DN15" s="664"/>
      <c r="DO15" s="664"/>
      <c r="DP15" s="665"/>
      <c r="DQ15" s="669">
        <v>141225</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229</v>
      </c>
      <c r="AA16" s="723"/>
      <c r="AB16" s="723"/>
      <c r="AC16" s="723"/>
      <c r="AD16" s="724" t="s">
        <v>229</v>
      </c>
      <c r="AE16" s="724"/>
      <c r="AF16" s="724"/>
      <c r="AG16" s="724"/>
      <c r="AH16" s="724"/>
      <c r="AI16" s="724"/>
      <c r="AJ16" s="724"/>
      <c r="AK16" s="724"/>
      <c r="AL16" s="666" t="s">
        <v>229</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229</v>
      </c>
      <c r="BH16" s="664"/>
      <c r="BI16" s="664"/>
      <c r="BJ16" s="664"/>
      <c r="BK16" s="664"/>
      <c r="BL16" s="664"/>
      <c r="BM16" s="664"/>
      <c r="BN16" s="665"/>
      <c r="BO16" s="723" t="s">
        <v>229</v>
      </c>
      <c r="BP16" s="723"/>
      <c r="BQ16" s="723"/>
      <c r="BR16" s="723"/>
      <c r="BS16" s="669" t="s">
        <v>223</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950</v>
      </c>
      <c r="CS16" s="664"/>
      <c r="CT16" s="664"/>
      <c r="CU16" s="664"/>
      <c r="CV16" s="664"/>
      <c r="CW16" s="664"/>
      <c r="CX16" s="664"/>
      <c r="CY16" s="665"/>
      <c r="CZ16" s="723">
        <v>0</v>
      </c>
      <c r="DA16" s="723"/>
      <c r="DB16" s="723"/>
      <c r="DC16" s="723"/>
      <c r="DD16" s="669" t="s">
        <v>223</v>
      </c>
      <c r="DE16" s="664"/>
      <c r="DF16" s="664"/>
      <c r="DG16" s="664"/>
      <c r="DH16" s="664"/>
      <c r="DI16" s="664"/>
      <c r="DJ16" s="664"/>
      <c r="DK16" s="664"/>
      <c r="DL16" s="664"/>
      <c r="DM16" s="664"/>
      <c r="DN16" s="664"/>
      <c r="DO16" s="664"/>
      <c r="DP16" s="665"/>
      <c r="DQ16" s="669">
        <v>855</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231</v>
      </c>
      <c r="S17" s="664"/>
      <c r="T17" s="664"/>
      <c r="U17" s="664"/>
      <c r="V17" s="664"/>
      <c r="W17" s="664"/>
      <c r="X17" s="664"/>
      <c r="Y17" s="665"/>
      <c r="Z17" s="723">
        <v>0</v>
      </c>
      <c r="AA17" s="723"/>
      <c r="AB17" s="723"/>
      <c r="AC17" s="723"/>
      <c r="AD17" s="724">
        <v>231</v>
      </c>
      <c r="AE17" s="724"/>
      <c r="AF17" s="724"/>
      <c r="AG17" s="724"/>
      <c r="AH17" s="724"/>
      <c r="AI17" s="724"/>
      <c r="AJ17" s="724"/>
      <c r="AK17" s="724"/>
      <c r="AL17" s="666">
        <v>0</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229</v>
      </c>
      <c r="BH17" s="664"/>
      <c r="BI17" s="664"/>
      <c r="BJ17" s="664"/>
      <c r="BK17" s="664"/>
      <c r="BL17" s="664"/>
      <c r="BM17" s="664"/>
      <c r="BN17" s="665"/>
      <c r="BO17" s="723" t="s">
        <v>223</v>
      </c>
      <c r="BP17" s="723"/>
      <c r="BQ17" s="723"/>
      <c r="BR17" s="723"/>
      <c r="BS17" s="669" t="s">
        <v>229</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183235</v>
      </c>
      <c r="CS17" s="664"/>
      <c r="CT17" s="664"/>
      <c r="CU17" s="664"/>
      <c r="CV17" s="664"/>
      <c r="CW17" s="664"/>
      <c r="CX17" s="664"/>
      <c r="CY17" s="665"/>
      <c r="CZ17" s="723">
        <v>7.2</v>
      </c>
      <c r="DA17" s="723"/>
      <c r="DB17" s="723"/>
      <c r="DC17" s="723"/>
      <c r="DD17" s="669" t="s">
        <v>229</v>
      </c>
      <c r="DE17" s="664"/>
      <c r="DF17" s="664"/>
      <c r="DG17" s="664"/>
      <c r="DH17" s="664"/>
      <c r="DI17" s="664"/>
      <c r="DJ17" s="664"/>
      <c r="DK17" s="664"/>
      <c r="DL17" s="664"/>
      <c r="DM17" s="664"/>
      <c r="DN17" s="664"/>
      <c r="DO17" s="664"/>
      <c r="DP17" s="665"/>
      <c r="DQ17" s="669">
        <v>177617</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1059379</v>
      </c>
      <c r="S18" s="664"/>
      <c r="T18" s="664"/>
      <c r="U18" s="664"/>
      <c r="V18" s="664"/>
      <c r="W18" s="664"/>
      <c r="X18" s="664"/>
      <c r="Y18" s="665"/>
      <c r="Z18" s="723">
        <v>39.9</v>
      </c>
      <c r="AA18" s="723"/>
      <c r="AB18" s="723"/>
      <c r="AC18" s="723"/>
      <c r="AD18" s="724">
        <v>908357</v>
      </c>
      <c r="AE18" s="724"/>
      <c r="AF18" s="724"/>
      <c r="AG18" s="724"/>
      <c r="AH18" s="724"/>
      <c r="AI18" s="724"/>
      <c r="AJ18" s="724"/>
      <c r="AK18" s="724"/>
      <c r="AL18" s="666">
        <v>82.1</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229</v>
      </c>
      <c r="BH18" s="664"/>
      <c r="BI18" s="664"/>
      <c r="BJ18" s="664"/>
      <c r="BK18" s="664"/>
      <c r="BL18" s="664"/>
      <c r="BM18" s="664"/>
      <c r="BN18" s="665"/>
      <c r="BO18" s="723" t="s">
        <v>229</v>
      </c>
      <c r="BP18" s="723"/>
      <c r="BQ18" s="723"/>
      <c r="BR18" s="723"/>
      <c r="BS18" s="669" t="s">
        <v>229</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229</v>
      </c>
      <c r="CS18" s="664"/>
      <c r="CT18" s="664"/>
      <c r="CU18" s="664"/>
      <c r="CV18" s="664"/>
      <c r="CW18" s="664"/>
      <c r="CX18" s="664"/>
      <c r="CY18" s="665"/>
      <c r="CZ18" s="723" t="s">
        <v>229</v>
      </c>
      <c r="DA18" s="723"/>
      <c r="DB18" s="723"/>
      <c r="DC18" s="723"/>
      <c r="DD18" s="669" t="s">
        <v>229</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908357</v>
      </c>
      <c r="S19" s="664"/>
      <c r="T19" s="664"/>
      <c r="U19" s="664"/>
      <c r="V19" s="664"/>
      <c r="W19" s="664"/>
      <c r="X19" s="664"/>
      <c r="Y19" s="665"/>
      <c r="Z19" s="723">
        <v>34.200000000000003</v>
      </c>
      <c r="AA19" s="723"/>
      <c r="AB19" s="723"/>
      <c r="AC19" s="723"/>
      <c r="AD19" s="724">
        <v>908357</v>
      </c>
      <c r="AE19" s="724"/>
      <c r="AF19" s="724"/>
      <c r="AG19" s="724"/>
      <c r="AH19" s="724"/>
      <c r="AI19" s="724"/>
      <c r="AJ19" s="724"/>
      <c r="AK19" s="724"/>
      <c r="AL19" s="666">
        <v>82.1</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1701</v>
      </c>
      <c r="BH19" s="664"/>
      <c r="BI19" s="664"/>
      <c r="BJ19" s="664"/>
      <c r="BK19" s="664"/>
      <c r="BL19" s="664"/>
      <c r="BM19" s="664"/>
      <c r="BN19" s="665"/>
      <c r="BO19" s="723">
        <v>1.1000000000000001</v>
      </c>
      <c r="BP19" s="723"/>
      <c r="BQ19" s="723"/>
      <c r="BR19" s="723"/>
      <c r="BS19" s="669" t="s">
        <v>229</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223</v>
      </c>
      <c r="CS19" s="664"/>
      <c r="CT19" s="664"/>
      <c r="CU19" s="664"/>
      <c r="CV19" s="664"/>
      <c r="CW19" s="664"/>
      <c r="CX19" s="664"/>
      <c r="CY19" s="665"/>
      <c r="CZ19" s="723" t="s">
        <v>229</v>
      </c>
      <c r="DA19" s="723"/>
      <c r="DB19" s="723"/>
      <c r="DC19" s="723"/>
      <c r="DD19" s="669" t="s">
        <v>229</v>
      </c>
      <c r="DE19" s="664"/>
      <c r="DF19" s="664"/>
      <c r="DG19" s="664"/>
      <c r="DH19" s="664"/>
      <c r="DI19" s="664"/>
      <c r="DJ19" s="664"/>
      <c r="DK19" s="664"/>
      <c r="DL19" s="664"/>
      <c r="DM19" s="664"/>
      <c r="DN19" s="664"/>
      <c r="DO19" s="664"/>
      <c r="DP19" s="665"/>
      <c r="DQ19" s="669" t="s">
        <v>223</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151022</v>
      </c>
      <c r="S20" s="664"/>
      <c r="T20" s="664"/>
      <c r="U20" s="664"/>
      <c r="V20" s="664"/>
      <c r="W20" s="664"/>
      <c r="X20" s="664"/>
      <c r="Y20" s="665"/>
      <c r="Z20" s="723">
        <v>5.7</v>
      </c>
      <c r="AA20" s="723"/>
      <c r="AB20" s="723"/>
      <c r="AC20" s="723"/>
      <c r="AD20" s="724" t="s">
        <v>229</v>
      </c>
      <c r="AE20" s="724"/>
      <c r="AF20" s="724"/>
      <c r="AG20" s="724"/>
      <c r="AH20" s="724"/>
      <c r="AI20" s="724"/>
      <c r="AJ20" s="724"/>
      <c r="AK20" s="724"/>
      <c r="AL20" s="666" t="s">
        <v>223</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1701</v>
      </c>
      <c r="BH20" s="664"/>
      <c r="BI20" s="664"/>
      <c r="BJ20" s="664"/>
      <c r="BK20" s="664"/>
      <c r="BL20" s="664"/>
      <c r="BM20" s="664"/>
      <c r="BN20" s="665"/>
      <c r="BO20" s="723">
        <v>1.1000000000000001</v>
      </c>
      <c r="BP20" s="723"/>
      <c r="BQ20" s="723"/>
      <c r="BR20" s="723"/>
      <c r="BS20" s="669" t="s">
        <v>229</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2543354</v>
      </c>
      <c r="CS20" s="664"/>
      <c r="CT20" s="664"/>
      <c r="CU20" s="664"/>
      <c r="CV20" s="664"/>
      <c r="CW20" s="664"/>
      <c r="CX20" s="664"/>
      <c r="CY20" s="665"/>
      <c r="CZ20" s="723">
        <v>100</v>
      </c>
      <c r="DA20" s="723"/>
      <c r="DB20" s="723"/>
      <c r="DC20" s="723"/>
      <c r="DD20" s="669">
        <v>843754</v>
      </c>
      <c r="DE20" s="664"/>
      <c r="DF20" s="664"/>
      <c r="DG20" s="664"/>
      <c r="DH20" s="664"/>
      <c r="DI20" s="664"/>
      <c r="DJ20" s="664"/>
      <c r="DK20" s="664"/>
      <c r="DL20" s="664"/>
      <c r="DM20" s="664"/>
      <c r="DN20" s="664"/>
      <c r="DO20" s="664"/>
      <c r="DP20" s="665"/>
      <c r="DQ20" s="669">
        <v>1577819</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229</v>
      </c>
      <c r="S21" s="664"/>
      <c r="T21" s="664"/>
      <c r="U21" s="664"/>
      <c r="V21" s="664"/>
      <c r="W21" s="664"/>
      <c r="X21" s="664"/>
      <c r="Y21" s="665"/>
      <c r="Z21" s="723" t="s">
        <v>229</v>
      </c>
      <c r="AA21" s="723"/>
      <c r="AB21" s="723"/>
      <c r="AC21" s="723"/>
      <c r="AD21" s="724" t="s">
        <v>223</v>
      </c>
      <c r="AE21" s="724"/>
      <c r="AF21" s="724"/>
      <c r="AG21" s="724"/>
      <c r="AH21" s="724"/>
      <c r="AI21" s="724"/>
      <c r="AJ21" s="724"/>
      <c r="AK21" s="724"/>
      <c r="AL21" s="666" t="s">
        <v>229</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1701</v>
      </c>
      <c r="BH21" s="664"/>
      <c r="BI21" s="664"/>
      <c r="BJ21" s="664"/>
      <c r="BK21" s="664"/>
      <c r="BL21" s="664"/>
      <c r="BM21" s="664"/>
      <c r="BN21" s="665"/>
      <c r="BO21" s="723">
        <v>1.1000000000000001</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1253948</v>
      </c>
      <c r="S22" s="664"/>
      <c r="T22" s="664"/>
      <c r="U22" s="664"/>
      <c r="V22" s="664"/>
      <c r="W22" s="664"/>
      <c r="X22" s="664"/>
      <c r="Y22" s="665"/>
      <c r="Z22" s="723">
        <v>47.2</v>
      </c>
      <c r="AA22" s="723"/>
      <c r="AB22" s="723"/>
      <c r="AC22" s="723"/>
      <c r="AD22" s="724">
        <v>1102926</v>
      </c>
      <c r="AE22" s="724"/>
      <c r="AF22" s="724"/>
      <c r="AG22" s="724"/>
      <c r="AH22" s="724"/>
      <c r="AI22" s="724"/>
      <c r="AJ22" s="724"/>
      <c r="AK22" s="724"/>
      <c r="AL22" s="666">
        <v>99.7</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223</v>
      </c>
      <c r="BH22" s="664"/>
      <c r="BI22" s="664"/>
      <c r="BJ22" s="664"/>
      <c r="BK22" s="664"/>
      <c r="BL22" s="664"/>
      <c r="BM22" s="664"/>
      <c r="BN22" s="665"/>
      <c r="BO22" s="723" t="s">
        <v>229</v>
      </c>
      <c r="BP22" s="723"/>
      <c r="BQ22" s="723"/>
      <c r="BR22" s="723"/>
      <c r="BS22" s="669" t="s">
        <v>223</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t="s">
        <v>229</v>
      </c>
      <c r="S23" s="664"/>
      <c r="T23" s="664"/>
      <c r="U23" s="664"/>
      <c r="V23" s="664"/>
      <c r="W23" s="664"/>
      <c r="X23" s="664"/>
      <c r="Y23" s="665"/>
      <c r="Z23" s="723" t="s">
        <v>223</v>
      </c>
      <c r="AA23" s="723"/>
      <c r="AB23" s="723"/>
      <c r="AC23" s="723"/>
      <c r="AD23" s="724" t="s">
        <v>229</v>
      </c>
      <c r="AE23" s="724"/>
      <c r="AF23" s="724"/>
      <c r="AG23" s="724"/>
      <c r="AH23" s="724"/>
      <c r="AI23" s="724"/>
      <c r="AJ23" s="724"/>
      <c r="AK23" s="724"/>
      <c r="AL23" s="666" t="s">
        <v>229</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223</v>
      </c>
      <c r="BH23" s="664"/>
      <c r="BI23" s="664"/>
      <c r="BJ23" s="664"/>
      <c r="BK23" s="664"/>
      <c r="BL23" s="664"/>
      <c r="BM23" s="664"/>
      <c r="BN23" s="665"/>
      <c r="BO23" s="723" t="s">
        <v>229</v>
      </c>
      <c r="BP23" s="723"/>
      <c r="BQ23" s="723"/>
      <c r="BR23" s="723"/>
      <c r="BS23" s="669" t="s">
        <v>229</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2408</v>
      </c>
      <c r="S24" s="664"/>
      <c r="T24" s="664"/>
      <c r="U24" s="664"/>
      <c r="V24" s="664"/>
      <c r="W24" s="664"/>
      <c r="X24" s="664"/>
      <c r="Y24" s="665"/>
      <c r="Z24" s="723">
        <v>0.1</v>
      </c>
      <c r="AA24" s="723"/>
      <c r="AB24" s="723"/>
      <c r="AC24" s="723"/>
      <c r="AD24" s="724" t="s">
        <v>229</v>
      </c>
      <c r="AE24" s="724"/>
      <c r="AF24" s="724"/>
      <c r="AG24" s="724"/>
      <c r="AH24" s="724"/>
      <c r="AI24" s="724"/>
      <c r="AJ24" s="724"/>
      <c r="AK24" s="724"/>
      <c r="AL24" s="666" t="s">
        <v>229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223</v>
      </c>
      <c r="BH24" s="664"/>
      <c r="BI24" s="664"/>
      <c r="BJ24" s="664"/>
      <c r="BK24" s="664"/>
      <c r="BL24" s="664"/>
      <c r="BM24" s="664"/>
      <c r="BN24" s="665"/>
      <c r="BO24" s="723" t="s">
        <v>229</v>
      </c>
      <c r="BP24" s="723"/>
      <c r="BQ24" s="723"/>
      <c r="BR24" s="723"/>
      <c r="BS24" s="669" t="s">
        <v>223</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716025</v>
      </c>
      <c r="CS24" s="727"/>
      <c r="CT24" s="727"/>
      <c r="CU24" s="727"/>
      <c r="CV24" s="727"/>
      <c r="CW24" s="727"/>
      <c r="CX24" s="727"/>
      <c r="CY24" s="773"/>
      <c r="CZ24" s="774">
        <v>28.2</v>
      </c>
      <c r="DA24" s="743"/>
      <c r="DB24" s="743"/>
      <c r="DC24" s="777"/>
      <c r="DD24" s="772">
        <v>585845</v>
      </c>
      <c r="DE24" s="727"/>
      <c r="DF24" s="727"/>
      <c r="DG24" s="727"/>
      <c r="DH24" s="727"/>
      <c r="DI24" s="727"/>
      <c r="DJ24" s="727"/>
      <c r="DK24" s="773"/>
      <c r="DL24" s="772">
        <v>568583</v>
      </c>
      <c r="DM24" s="727"/>
      <c r="DN24" s="727"/>
      <c r="DO24" s="727"/>
      <c r="DP24" s="727"/>
      <c r="DQ24" s="727"/>
      <c r="DR24" s="727"/>
      <c r="DS24" s="727"/>
      <c r="DT24" s="727"/>
      <c r="DU24" s="727"/>
      <c r="DV24" s="773"/>
      <c r="DW24" s="774">
        <v>49.6</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42758</v>
      </c>
      <c r="S25" s="664"/>
      <c r="T25" s="664"/>
      <c r="U25" s="664"/>
      <c r="V25" s="664"/>
      <c r="W25" s="664"/>
      <c r="X25" s="664"/>
      <c r="Y25" s="665"/>
      <c r="Z25" s="723">
        <v>1.6</v>
      </c>
      <c r="AA25" s="723"/>
      <c r="AB25" s="723"/>
      <c r="AC25" s="723"/>
      <c r="AD25" s="724" t="s">
        <v>229</v>
      </c>
      <c r="AE25" s="724"/>
      <c r="AF25" s="724"/>
      <c r="AG25" s="724"/>
      <c r="AH25" s="724"/>
      <c r="AI25" s="724"/>
      <c r="AJ25" s="724"/>
      <c r="AK25" s="724"/>
      <c r="AL25" s="666" t="s">
        <v>229</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229</v>
      </c>
      <c r="BP25" s="723"/>
      <c r="BQ25" s="723"/>
      <c r="BR25" s="723"/>
      <c r="BS25" s="669" t="s">
        <v>229</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350117</v>
      </c>
      <c r="CS25" s="662"/>
      <c r="CT25" s="662"/>
      <c r="CU25" s="662"/>
      <c r="CV25" s="662"/>
      <c r="CW25" s="662"/>
      <c r="CX25" s="662"/>
      <c r="CY25" s="663"/>
      <c r="CZ25" s="666">
        <v>13.8</v>
      </c>
      <c r="DA25" s="695"/>
      <c r="DB25" s="695"/>
      <c r="DC25" s="696"/>
      <c r="DD25" s="669">
        <v>341814</v>
      </c>
      <c r="DE25" s="662"/>
      <c r="DF25" s="662"/>
      <c r="DG25" s="662"/>
      <c r="DH25" s="662"/>
      <c r="DI25" s="662"/>
      <c r="DJ25" s="662"/>
      <c r="DK25" s="663"/>
      <c r="DL25" s="669">
        <v>328996</v>
      </c>
      <c r="DM25" s="662"/>
      <c r="DN25" s="662"/>
      <c r="DO25" s="662"/>
      <c r="DP25" s="662"/>
      <c r="DQ25" s="662"/>
      <c r="DR25" s="662"/>
      <c r="DS25" s="662"/>
      <c r="DT25" s="662"/>
      <c r="DU25" s="662"/>
      <c r="DV25" s="663"/>
      <c r="DW25" s="666">
        <v>28.7</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1060</v>
      </c>
      <c r="S26" s="664"/>
      <c r="T26" s="664"/>
      <c r="U26" s="664"/>
      <c r="V26" s="664"/>
      <c r="W26" s="664"/>
      <c r="X26" s="664"/>
      <c r="Y26" s="665"/>
      <c r="Z26" s="723">
        <v>0</v>
      </c>
      <c r="AA26" s="723"/>
      <c r="AB26" s="723"/>
      <c r="AC26" s="723"/>
      <c r="AD26" s="724" t="s">
        <v>229</v>
      </c>
      <c r="AE26" s="724"/>
      <c r="AF26" s="724"/>
      <c r="AG26" s="724"/>
      <c r="AH26" s="724"/>
      <c r="AI26" s="724"/>
      <c r="AJ26" s="724"/>
      <c r="AK26" s="724"/>
      <c r="AL26" s="666" t="s">
        <v>223</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229</v>
      </c>
      <c r="BH26" s="664"/>
      <c r="BI26" s="664"/>
      <c r="BJ26" s="664"/>
      <c r="BK26" s="664"/>
      <c r="BL26" s="664"/>
      <c r="BM26" s="664"/>
      <c r="BN26" s="665"/>
      <c r="BO26" s="723" t="s">
        <v>229</v>
      </c>
      <c r="BP26" s="723"/>
      <c r="BQ26" s="723"/>
      <c r="BR26" s="723"/>
      <c r="BS26" s="669" t="s">
        <v>223</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199617</v>
      </c>
      <c r="CS26" s="664"/>
      <c r="CT26" s="664"/>
      <c r="CU26" s="664"/>
      <c r="CV26" s="664"/>
      <c r="CW26" s="664"/>
      <c r="CX26" s="664"/>
      <c r="CY26" s="665"/>
      <c r="CZ26" s="666">
        <v>7.8</v>
      </c>
      <c r="DA26" s="695"/>
      <c r="DB26" s="695"/>
      <c r="DC26" s="696"/>
      <c r="DD26" s="669">
        <v>197784</v>
      </c>
      <c r="DE26" s="664"/>
      <c r="DF26" s="664"/>
      <c r="DG26" s="664"/>
      <c r="DH26" s="664"/>
      <c r="DI26" s="664"/>
      <c r="DJ26" s="664"/>
      <c r="DK26" s="665"/>
      <c r="DL26" s="669" t="s">
        <v>229</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262281</v>
      </c>
      <c r="S27" s="664"/>
      <c r="T27" s="664"/>
      <c r="U27" s="664"/>
      <c r="V27" s="664"/>
      <c r="W27" s="664"/>
      <c r="X27" s="664"/>
      <c r="Y27" s="665"/>
      <c r="Z27" s="723">
        <v>9.9</v>
      </c>
      <c r="AA27" s="723"/>
      <c r="AB27" s="723"/>
      <c r="AC27" s="723"/>
      <c r="AD27" s="724" t="s">
        <v>223</v>
      </c>
      <c r="AE27" s="724"/>
      <c r="AF27" s="724"/>
      <c r="AG27" s="724"/>
      <c r="AH27" s="724"/>
      <c r="AI27" s="724"/>
      <c r="AJ27" s="724"/>
      <c r="AK27" s="724"/>
      <c r="AL27" s="666" t="s">
        <v>229</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149128</v>
      </c>
      <c r="BH27" s="664"/>
      <c r="BI27" s="664"/>
      <c r="BJ27" s="664"/>
      <c r="BK27" s="664"/>
      <c r="BL27" s="664"/>
      <c r="BM27" s="664"/>
      <c r="BN27" s="665"/>
      <c r="BO27" s="723">
        <v>100</v>
      </c>
      <c r="BP27" s="723"/>
      <c r="BQ27" s="723"/>
      <c r="BR27" s="723"/>
      <c r="BS27" s="669" t="s">
        <v>223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182673</v>
      </c>
      <c r="CS27" s="662"/>
      <c r="CT27" s="662"/>
      <c r="CU27" s="662"/>
      <c r="CV27" s="662"/>
      <c r="CW27" s="662"/>
      <c r="CX27" s="662"/>
      <c r="CY27" s="663"/>
      <c r="CZ27" s="666">
        <v>7.2</v>
      </c>
      <c r="DA27" s="695"/>
      <c r="DB27" s="695"/>
      <c r="DC27" s="696"/>
      <c r="DD27" s="669">
        <v>66414</v>
      </c>
      <c r="DE27" s="662"/>
      <c r="DF27" s="662"/>
      <c r="DG27" s="662"/>
      <c r="DH27" s="662"/>
      <c r="DI27" s="662"/>
      <c r="DJ27" s="662"/>
      <c r="DK27" s="663"/>
      <c r="DL27" s="669">
        <v>61970</v>
      </c>
      <c r="DM27" s="662"/>
      <c r="DN27" s="662"/>
      <c r="DO27" s="662"/>
      <c r="DP27" s="662"/>
      <c r="DQ27" s="662"/>
      <c r="DR27" s="662"/>
      <c r="DS27" s="662"/>
      <c r="DT27" s="662"/>
      <c r="DU27" s="662"/>
      <c r="DV27" s="663"/>
      <c r="DW27" s="666">
        <v>5.4</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v>2108</v>
      </c>
      <c r="S28" s="664"/>
      <c r="T28" s="664"/>
      <c r="U28" s="664"/>
      <c r="V28" s="664"/>
      <c r="W28" s="664"/>
      <c r="X28" s="664"/>
      <c r="Y28" s="665"/>
      <c r="Z28" s="723">
        <v>0.1</v>
      </c>
      <c r="AA28" s="723"/>
      <c r="AB28" s="723"/>
      <c r="AC28" s="723"/>
      <c r="AD28" s="724">
        <v>2108</v>
      </c>
      <c r="AE28" s="724"/>
      <c r="AF28" s="724"/>
      <c r="AG28" s="724"/>
      <c r="AH28" s="724"/>
      <c r="AI28" s="724"/>
      <c r="AJ28" s="724"/>
      <c r="AK28" s="724"/>
      <c r="AL28" s="666">
        <v>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183235</v>
      </c>
      <c r="CS28" s="664"/>
      <c r="CT28" s="664"/>
      <c r="CU28" s="664"/>
      <c r="CV28" s="664"/>
      <c r="CW28" s="664"/>
      <c r="CX28" s="664"/>
      <c r="CY28" s="665"/>
      <c r="CZ28" s="666">
        <v>7.2</v>
      </c>
      <c r="DA28" s="695"/>
      <c r="DB28" s="695"/>
      <c r="DC28" s="696"/>
      <c r="DD28" s="669">
        <v>177617</v>
      </c>
      <c r="DE28" s="664"/>
      <c r="DF28" s="664"/>
      <c r="DG28" s="664"/>
      <c r="DH28" s="664"/>
      <c r="DI28" s="664"/>
      <c r="DJ28" s="664"/>
      <c r="DK28" s="665"/>
      <c r="DL28" s="669">
        <v>177617</v>
      </c>
      <c r="DM28" s="664"/>
      <c r="DN28" s="664"/>
      <c r="DO28" s="664"/>
      <c r="DP28" s="664"/>
      <c r="DQ28" s="664"/>
      <c r="DR28" s="664"/>
      <c r="DS28" s="664"/>
      <c r="DT28" s="664"/>
      <c r="DU28" s="664"/>
      <c r="DV28" s="665"/>
      <c r="DW28" s="666">
        <v>15.5</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192727</v>
      </c>
      <c r="S29" s="664"/>
      <c r="T29" s="664"/>
      <c r="U29" s="664"/>
      <c r="V29" s="664"/>
      <c r="W29" s="664"/>
      <c r="X29" s="664"/>
      <c r="Y29" s="665"/>
      <c r="Z29" s="723">
        <v>7.3</v>
      </c>
      <c r="AA29" s="723"/>
      <c r="AB29" s="723"/>
      <c r="AC29" s="723"/>
      <c r="AD29" s="724" t="s">
        <v>229</v>
      </c>
      <c r="AE29" s="724"/>
      <c r="AF29" s="724"/>
      <c r="AG29" s="724"/>
      <c r="AH29" s="724"/>
      <c r="AI29" s="724"/>
      <c r="AJ29" s="724"/>
      <c r="AK29" s="724"/>
      <c r="AL29" s="666" t="s">
        <v>223</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69</v>
      </c>
      <c r="CG29" s="702"/>
      <c r="CH29" s="702"/>
      <c r="CI29" s="702"/>
      <c r="CJ29" s="702"/>
      <c r="CK29" s="702"/>
      <c r="CL29" s="702"/>
      <c r="CM29" s="702"/>
      <c r="CN29" s="702"/>
      <c r="CO29" s="702"/>
      <c r="CP29" s="702"/>
      <c r="CQ29" s="703"/>
      <c r="CR29" s="661">
        <v>183235</v>
      </c>
      <c r="CS29" s="662"/>
      <c r="CT29" s="662"/>
      <c r="CU29" s="662"/>
      <c r="CV29" s="662"/>
      <c r="CW29" s="662"/>
      <c r="CX29" s="662"/>
      <c r="CY29" s="663"/>
      <c r="CZ29" s="666">
        <v>7.2</v>
      </c>
      <c r="DA29" s="695"/>
      <c r="DB29" s="695"/>
      <c r="DC29" s="696"/>
      <c r="DD29" s="669">
        <v>177617</v>
      </c>
      <c r="DE29" s="662"/>
      <c r="DF29" s="662"/>
      <c r="DG29" s="662"/>
      <c r="DH29" s="662"/>
      <c r="DI29" s="662"/>
      <c r="DJ29" s="662"/>
      <c r="DK29" s="663"/>
      <c r="DL29" s="669">
        <v>177617</v>
      </c>
      <c r="DM29" s="662"/>
      <c r="DN29" s="662"/>
      <c r="DO29" s="662"/>
      <c r="DP29" s="662"/>
      <c r="DQ29" s="662"/>
      <c r="DR29" s="662"/>
      <c r="DS29" s="662"/>
      <c r="DT29" s="662"/>
      <c r="DU29" s="662"/>
      <c r="DV29" s="663"/>
      <c r="DW29" s="666">
        <v>15.5</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4450</v>
      </c>
      <c r="S30" s="664"/>
      <c r="T30" s="664"/>
      <c r="U30" s="664"/>
      <c r="V30" s="664"/>
      <c r="W30" s="664"/>
      <c r="X30" s="664"/>
      <c r="Y30" s="665"/>
      <c r="Z30" s="723">
        <v>0.2</v>
      </c>
      <c r="AA30" s="723"/>
      <c r="AB30" s="723"/>
      <c r="AC30" s="723"/>
      <c r="AD30" s="724">
        <v>712</v>
      </c>
      <c r="AE30" s="724"/>
      <c r="AF30" s="724"/>
      <c r="AG30" s="724"/>
      <c r="AH30" s="724"/>
      <c r="AI30" s="724"/>
      <c r="AJ30" s="724"/>
      <c r="AK30" s="724"/>
      <c r="AL30" s="666">
        <v>0.1</v>
      </c>
      <c r="AM30" s="667"/>
      <c r="AN30" s="667"/>
      <c r="AO30" s="725"/>
      <c r="AP30" s="751" t="s">
        <v>304</v>
      </c>
      <c r="AQ30" s="752"/>
      <c r="AR30" s="752"/>
      <c r="AS30" s="752"/>
      <c r="AT30" s="757" t="s">
        <v>305</v>
      </c>
      <c r="AU30" s="230"/>
      <c r="AV30" s="230"/>
      <c r="AW30" s="230"/>
      <c r="AX30" s="760" t="s">
        <v>183</v>
      </c>
      <c r="AY30" s="761"/>
      <c r="AZ30" s="761"/>
      <c r="BA30" s="761"/>
      <c r="BB30" s="761"/>
      <c r="BC30" s="761"/>
      <c r="BD30" s="761"/>
      <c r="BE30" s="761"/>
      <c r="BF30" s="762"/>
      <c r="BG30" s="741">
        <v>99.4</v>
      </c>
      <c r="BH30" s="742"/>
      <c r="BI30" s="742"/>
      <c r="BJ30" s="742"/>
      <c r="BK30" s="742"/>
      <c r="BL30" s="742"/>
      <c r="BM30" s="743">
        <v>97.4</v>
      </c>
      <c r="BN30" s="742"/>
      <c r="BO30" s="742"/>
      <c r="BP30" s="742"/>
      <c r="BQ30" s="744"/>
      <c r="BR30" s="741">
        <v>99.3</v>
      </c>
      <c r="BS30" s="742"/>
      <c r="BT30" s="742"/>
      <c r="BU30" s="742"/>
      <c r="BV30" s="742"/>
      <c r="BW30" s="742"/>
      <c r="BX30" s="743">
        <v>97.4</v>
      </c>
      <c r="BY30" s="742"/>
      <c r="BZ30" s="742"/>
      <c r="CA30" s="742"/>
      <c r="CB30" s="744"/>
      <c r="CD30" s="747"/>
      <c r="CE30" s="748"/>
      <c r="CF30" s="705" t="s">
        <v>306</v>
      </c>
      <c r="CG30" s="702"/>
      <c r="CH30" s="702"/>
      <c r="CI30" s="702"/>
      <c r="CJ30" s="702"/>
      <c r="CK30" s="702"/>
      <c r="CL30" s="702"/>
      <c r="CM30" s="702"/>
      <c r="CN30" s="702"/>
      <c r="CO30" s="702"/>
      <c r="CP30" s="702"/>
      <c r="CQ30" s="703"/>
      <c r="CR30" s="661">
        <v>174245</v>
      </c>
      <c r="CS30" s="664"/>
      <c r="CT30" s="664"/>
      <c r="CU30" s="664"/>
      <c r="CV30" s="664"/>
      <c r="CW30" s="664"/>
      <c r="CX30" s="664"/>
      <c r="CY30" s="665"/>
      <c r="CZ30" s="666">
        <v>6.9</v>
      </c>
      <c r="DA30" s="695"/>
      <c r="DB30" s="695"/>
      <c r="DC30" s="696"/>
      <c r="DD30" s="669">
        <v>168627</v>
      </c>
      <c r="DE30" s="664"/>
      <c r="DF30" s="664"/>
      <c r="DG30" s="664"/>
      <c r="DH30" s="664"/>
      <c r="DI30" s="664"/>
      <c r="DJ30" s="664"/>
      <c r="DK30" s="665"/>
      <c r="DL30" s="669">
        <v>168627</v>
      </c>
      <c r="DM30" s="664"/>
      <c r="DN30" s="664"/>
      <c r="DO30" s="664"/>
      <c r="DP30" s="664"/>
      <c r="DQ30" s="664"/>
      <c r="DR30" s="664"/>
      <c r="DS30" s="664"/>
      <c r="DT30" s="664"/>
      <c r="DU30" s="664"/>
      <c r="DV30" s="665"/>
      <c r="DW30" s="666">
        <v>14.7</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12080</v>
      </c>
      <c r="S31" s="664"/>
      <c r="T31" s="664"/>
      <c r="U31" s="664"/>
      <c r="V31" s="664"/>
      <c r="W31" s="664"/>
      <c r="X31" s="664"/>
      <c r="Y31" s="665"/>
      <c r="Z31" s="723">
        <v>0.5</v>
      </c>
      <c r="AA31" s="723"/>
      <c r="AB31" s="723"/>
      <c r="AC31" s="723"/>
      <c r="AD31" s="724" t="s">
        <v>229</v>
      </c>
      <c r="AE31" s="724"/>
      <c r="AF31" s="724"/>
      <c r="AG31" s="724"/>
      <c r="AH31" s="724"/>
      <c r="AI31" s="724"/>
      <c r="AJ31" s="724"/>
      <c r="AK31" s="724"/>
      <c r="AL31" s="666" t="s">
        <v>229</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99.1</v>
      </c>
      <c r="BH31" s="662"/>
      <c r="BI31" s="662"/>
      <c r="BJ31" s="662"/>
      <c r="BK31" s="662"/>
      <c r="BL31" s="662"/>
      <c r="BM31" s="667">
        <v>97</v>
      </c>
      <c r="BN31" s="740"/>
      <c r="BO31" s="740"/>
      <c r="BP31" s="740"/>
      <c r="BQ31" s="701"/>
      <c r="BR31" s="739">
        <v>99.6</v>
      </c>
      <c r="BS31" s="662"/>
      <c r="BT31" s="662"/>
      <c r="BU31" s="662"/>
      <c r="BV31" s="662"/>
      <c r="BW31" s="662"/>
      <c r="BX31" s="667">
        <v>97.3</v>
      </c>
      <c r="BY31" s="740"/>
      <c r="BZ31" s="740"/>
      <c r="CA31" s="740"/>
      <c r="CB31" s="701"/>
      <c r="CD31" s="747"/>
      <c r="CE31" s="748"/>
      <c r="CF31" s="705" t="s">
        <v>310</v>
      </c>
      <c r="CG31" s="702"/>
      <c r="CH31" s="702"/>
      <c r="CI31" s="702"/>
      <c r="CJ31" s="702"/>
      <c r="CK31" s="702"/>
      <c r="CL31" s="702"/>
      <c r="CM31" s="702"/>
      <c r="CN31" s="702"/>
      <c r="CO31" s="702"/>
      <c r="CP31" s="702"/>
      <c r="CQ31" s="703"/>
      <c r="CR31" s="661">
        <v>8990</v>
      </c>
      <c r="CS31" s="662"/>
      <c r="CT31" s="662"/>
      <c r="CU31" s="662"/>
      <c r="CV31" s="662"/>
      <c r="CW31" s="662"/>
      <c r="CX31" s="662"/>
      <c r="CY31" s="663"/>
      <c r="CZ31" s="666">
        <v>0.4</v>
      </c>
      <c r="DA31" s="695"/>
      <c r="DB31" s="695"/>
      <c r="DC31" s="696"/>
      <c r="DD31" s="669">
        <v>8990</v>
      </c>
      <c r="DE31" s="662"/>
      <c r="DF31" s="662"/>
      <c r="DG31" s="662"/>
      <c r="DH31" s="662"/>
      <c r="DI31" s="662"/>
      <c r="DJ31" s="662"/>
      <c r="DK31" s="663"/>
      <c r="DL31" s="669">
        <v>8990</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329643</v>
      </c>
      <c r="S32" s="664"/>
      <c r="T32" s="664"/>
      <c r="U32" s="664"/>
      <c r="V32" s="664"/>
      <c r="W32" s="664"/>
      <c r="X32" s="664"/>
      <c r="Y32" s="665"/>
      <c r="Z32" s="723">
        <v>12.4</v>
      </c>
      <c r="AA32" s="723"/>
      <c r="AB32" s="723"/>
      <c r="AC32" s="723"/>
      <c r="AD32" s="724" t="s">
        <v>229</v>
      </c>
      <c r="AE32" s="724"/>
      <c r="AF32" s="724"/>
      <c r="AG32" s="724"/>
      <c r="AH32" s="724"/>
      <c r="AI32" s="724"/>
      <c r="AJ32" s="724"/>
      <c r="AK32" s="724"/>
      <c r="AL32" s="666" t="s">
        <v>223</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99.3</v>
      </c>
      <c r="BH32" s="677"/>
      <c r="BI32" s="677"/>
      <c r="BJ32" s="677"/>
      <c r="BK32" s="677"/>
      <c r="BL32" s="677"/>
      <c r="BM32" s="721">
        <v>96.5</v>
      </c>
      <c r="BN32" s="677"/>
      <c r="BO32" s="677"/>
      <c r="BP32" s="677"/>
      <c r="BQ32" s="714"/>
      <c r="BR32" s="738">
        <v>99</v>
      </c>
      <c r="BS32" s="677"/>
      <c r="BT32" s="677"/>
      <c r="BU32" s="677"/>
      <c r="BV32" s="677"/>
      <c r="BW32" s="677"/>
      <c r="BX32" s="721">
        <v>96.9</v>
      </c>
      <c r="BY32" s="677"/>
      <c r="BZ32" s="677"/>
      <c r="CA32" s="677"/>
      <c r="CB32" s="714"/>
      <c r="CD32" s="749"/>
      <c r="CE32" s="750"/>
      <c r="CF32" s="705" t="s">
        <v>313</v>
      </c>
      <c r="CG32" s="702"/>
      <c r="CH32" s="702"/>
      <c r="CI32" s="702"/>
      <c r="CJ32" s="702"/>
      <c r="CK32" s="702"/>
      <c r="CL32" s="702"/>
      <c r="CM32" s="702"/>
      <c r="CN32" s="702"/>
      <c r="CO32" s="702"/>
      <c r="CP32" s="702"/>
      <c r="CQ32" s="703"/>
      <c r="CR32" s="661" t="s">
        <v>229</v>
      </c>
      <c r="CS32" s="664"/>
      <c r="CT32" s="664"/>
      <c r="CU32" s="664"/>
      <c r="CV32" s="664"/>
      <c r="CW32" s="664"/>
      <c r="CX32" s="664"/>
      <c r="CY32" s="665"/>
      <c r="CZ32" s="666" t="s">
        <v>229</v>
      </c>
      <c r="DA32" s="695"/>
      <c r="DB32" s="695"/>
      <c r="DC32" s="696"/>
      <c r="DD32" s="669" t="s">
        <v>229</v>
      </c>
      <c r="DE32" s="664"/>
      <c r="DF32" s="664"/>
      <c r="DG32" s="664"/>
      <c r="DH32" s="664"/>
      <c r="DI32" s="664"/>
      <c r="DJ32" s="664"/>
      <c r="DK32" s="665"/>
      <c r="DL32" s="669" t="s">
        <v>229</v>
      </c>
      <c r="DM32" s="664"/>
      <c r="DN32" s="664"/>
      <c r="DO32" s="664"/>
      <c r="DP32" s="664"/>
      <c r="DQ32" s="664"/>
      <c r="DR32" s="664"/>
      <c r="DS32" s="664"/>
      <c r="DT32" s="664"/>
      <c r="DU32" s="664"/>
      <c r="DV32" s="665"/>
      <c r="DW32" s="666" t="s">
        <v>229</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49274</v>
      </c>
      <c r="S33" s="664"/>
      <c r="T33" s="664"/>
      <c r="U33" s="664"/>
      <c r="V33" s="664"/>
      <c r="W33" s="664"/>
      <c r="X33" s="664"/>
      <c r="Y33" s="665"/>
      <c r="Z33" s="723">
        <v>1.9</v>
      </c>
      <c r="AA33" s="723"/>
      <c r="AB33" s="723"/>
      <c r="AC33" s="723"/>
      <c r="AD33" s="724" t="s">
        <v>229</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982625</v>
      </c>
      <c r="CS33" s="662"/>
      <c r="CT33" s="662"/>
      <c r="CU33" s="662"/>
      <c r="CV33" s="662"/>
      <c r="CW33" s="662"/>
      <c r="CX33" s="662"/>
      <c r="CY33" s="663"/>
      <c r="CZ33" s="666">
        <v>38.6</v>
      </c>
      <c r="DA33" s="695"/>
      <c r="DB33" s="695"/>
      <c r="DC33" s="696"/>
      <c r="DD33" s="669">
        <v>855096</v>
      </c>
      <c r="DE33" s="662"/>
      <c r="DF33" s="662"/>
      <c r="DG33" s="662"/>
      <c r="DH33" s="662"/>
      <c r="DI33" s="662"/>
      <c r="DJ33" s="662"/>
      <c r="DK33" s="663"/>
      <c r="DL33" s="669">
        <v>516105</v>
      </c>
      <c r="DM33" s="662"/>
      <c r="DN33" s="662"/>
      <c r="DO33" s="662"/>
      <c r="DP33" s="662"/>
      <c r="DQ33" s="662"/>
      <c r="DR33" s="662"/>
      <c r="DS33" s="662"/>
      <c r="DT33" s="662"/>
      <c r="DU33" s="662"/>
      <c r="DV33" s="663"/>
      <c r="DW33" s="666">
        <v>45.1</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49517</v>
      </c>
      <c r="S34" s="664"/>
      <c r="T34" s="664"/>
      <c r="U34" s="664"/>
      <c r="V34" s="664"/>
      <c r="W34" s="664"/>
      <c r="X34" s="664"/>
      <c r="Y34" s="665"/>
      <c r="Z34" s="723">
        <v>1.9</v>
      </c>
      <c r="AA34" s="723"/>
      <c r="AB34" s="723"/>
      <c r="AC34" s="723"/>
      <c r="AD34" s="724">
        <v>847</v>
      </c>
      <c r="AE34" s="724"/>
      <c r="AF34" s="724"/>
      <c r="AG34" s="724"/>
      <c r="AH34" s="724"/>
      <c r="AI34" s="724"/>
      <c r="AJ34" s="724"/>
      <c r="AK34" s="724"/>
      <c r="AL34" s="666">
        <v>0.1</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394746</v>
      </c>
      <c r="CS34" s="664"/>
      <c r="CT34" s="664"/>
      <c r="CU34" s="664"/>
      <c r="CV34" s="664"/>
      <c r="CW34" s="664"/>
      <c r="CX34" s="664"/>
      <c r="CY34" s="665"/>
      <c r="CZ34" s="666">
        <v>15.5</v>
      </c>
      <c r="DA34" s="695"/>
      <c r="DB34" s="695"/>
      <c r="DC34" s="696"/>
      <c r="DD34" s="669">
        <v>329299</v>
      </c>
      <c r="DE34" s="664"/>
      <c r="DF34" s="664"/>
      <c r="DG34" s="664"/>
      <c r="DH34" s="664"/>
      <c r="DI34" s="664"/>
      <c r="DJ34" s="664"/>
      <c r="DK34" s="665"/>
      <c r="DL34" s="669">
        <v>184288</v>
      </c>
      <c r="DM34" s="664"/>
      <c r="DN34" s="664"/>
      <c r="DO34" s="664"/>
      <c r="DP34" s="664"/>
      <c r="DQ34" s="664"/>
      <c r="DR34" s="664"/>
      <c r="DS34" s="664"/>
      <c r="DT34" s="664"/>
      <c r="DU34" s="664"/>
      <c r="DV34" s="665"/>
      <c r="DW34" s="666">
        <v>16.100000000000001</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453839</v>
      </c>
      <c r="S35" s="664"/>
      <c r="T35" s="664"/>
      <c r="U35" s="664"/>
      <c r="V35" s="664"/>
      <c r="W35" s="664"/>
      <c r="X35" s="664"/>
      <c r="Y35" s="665"/>
      <c r="Z35" s="723">
        <v>17.100000000000001</v>
      </c>
      <c r="AA35" s="723"/>
      <c r="AB35" s="723"/>
      <c r="AC35" s="723"/>
      <c r="AD35" s="724" t="s">
        <v>223</v>
      </c>
      <c r="AE35" s="724"/>
      <c r="AF35" s="724"/>
      <c r="AG35" s="724"/>
      <c r="AH35" s="724"/>
      <c r="AI35" s="724"/>
      <c r="AJ35" s="724"/>
      <c r="AK35" s="724"/>
      <c r="AL35" s="666" t="s">
        <v>229</v>
      </c>
      <c r="AM35" s="667"/>
      <c r="AN35" s="667"/>
      <c r="AO35" s="725"/>
      <c r="AP35" s="234"/>
      <c r="AQ35" s="729" t="s">
        <v>321</v>
      </c>
      <c r="AR35" s="730"/>
      <c r="AS35" s="730"/>
      <c r="AT35" s="730"/>
      <c r="AU35" s="730"/>
      <c r="AV35" s="730"/>
      <c r="AW35" s="730"/>
      <c r="AX35" s="730"/>
      <c r="AY35" s="731"/>
      <c r="AZ35" s="726">
        <v>246597</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1256</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43945</v>
      </c>
      <c r="CS35" s="662"/>
      <c r="CT35" s="662"/>
      <c r="CU35" s="662"/>
      <c r="CV35" s="662"/>
      <c r="CW35" s="662"/>
      <c r="CX35" s="662"/>
      <c r="CY35" s="663"/>
      <c r="CZ35" s="666">
        <v>1.7</v>
      </c>
      <c r="DA35" s="695"/>
      <c r="DB35" s="695"/>
      <c r="DC35" s="696"/>
      <c r="DD35" s="669">
        <v>41873</v>
      </c>
      <c r="DE35" s="662"/>
      <c r="DF35" s="662"/>
      <c r="DG35" s="662"/>
      <c r="DH35" s="662"/>
      <c r="DI35" s="662"/>
      <c r="DJ35" s="662"/>
      <c r="DK35" s="663"/>
      <c r="DL35" s="669">
        <v>40359</v>
      </c>
      <c r="DM35" s="662"/>
      <c r="DN35" s="662"/>
      <c r="DO35" s="662"/>
      <c r="DP35" s="662"/>
      <c r="DQ35" s="662"/>
      <c r="DR35" s="662"/>
      <c r="DS35" s="662"/>
      <c r="DT35" s="662"/>
      <c r="DU35" s="662"/>
      <c r="DV35" s="663"/>
      <c r="DW35" s="666">
        <v>3.5</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229</v>
      </c>
      <c r="S36" s="664"/>
      <c r="T36" s="664"/>
      <c r="U36" s="664"/>
      <c r="V36" s="664"/>
      <c r="W36" s="664"/>
      <c r="X36" s="664"/>
      <c r="Y36" s="665"/>
      <c r="Z36" s="723" t="s">
        <v>223</v>
      </c>
      <c r="AA36" s="723"/>
      <c r="AB36" s="723"/>
      <c r="AC36" s="723"/>
      <c r="AD36" s="724" t="s">
        <v>229</v>
      </c>
      <c r="AE36" s="724"/>
      <c r="AF36" s="724"/>
      <c r="AG36" s="724"/>
      <c r="AH36" s="724"/>
      <c r="AI36" s="724"/>
      <c r="AJ36" s="724"/>
      <c r="AK36" s="724"/>
      <c r="AL36" s="666" t="s">
        <v>223</v>
      </c>
      <c r="AM36" s="667"/>
      <c r="AN36" s="667"/>
      <c r="AO36" s="725"/>
      <c r="AQ36" s="698" t="s">
        <v>325</v>
      </c>
      <c r="AR36" s="699"/>
      <c r="AS36" s="699"/>
      <c r="AT36" s="699"/>
      <c r="AU36" s="699"/>
      <c r="AV36" s="699"/>
      <c r="AW36" s="699"/>
      <c r="AX36" s="699"/>
      <c r="AY36" s="700"/>
      <c r="AZ36" s="661">
        <v>101188</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-776</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189912</v>
      </c>
      <c r="CS36" s="664"/>
      <c r="CT36" s="664"/>
      <c r="CU36" s="664"/>
      <c r="CV36" s="664"/>
      <c r="CW36" s="664"/>
      <c r="CX36" s="664"/>
      <c r="CY36" s="665"/>
      <c r="CZ36" s="666">
        <v>7.5</v>
      </c>
      <c r="DA36" s="695"/>
      <c r="DB36" s="695"/>
      <c r="DC36" s="696"/>
      <c r="DD36" s="669">
        <v>156432</v>
      </c>
      <c r="DE36" s="664"/>
      <c r="DF36" s="664"/>
      <c r="DG36" s="664"/>
      <c r="DH36" s="664"/>
      <c r="DI36" s="664"/>
      <c r="DJ36" s="664"/>
      <c r="DK36" s="665"/>
      <c r="DL36" s="669">
        <v>128036</v>
      </c>
      <c r="DM36" s="664"/>
      <c r="DN36" s="664"/>
      <c r="DO36" s="664"/>
      <c r="DP36" s="664"/>
      <c r="DQ36" s="664"/>
      <c r="DR36" s="664"/>
      <c r="DS36" s="664"/>
      <c r="DT36" s="664"/>
      <c r="DU36" s="664"/>
      <c r="DV36" s="665"/>
      <c r="DW36" s="666">
        <v>11.2</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38639</v>
      </c>
      <c r="S37" s="664"/>
      <c r="T37" s="664"/>
      <c r="U37" s="664"/>
      <c r="V37" s="664"/>
      <c r="W37" s="664"/>
      <c r="X37" s="664"/>
      <c r="Y37" s="665"/>
      <c r="Z37" s="723">
        <v>1.5</v>
      </c>
      <c r="AA37" s="723"/>
      <c r="AB37" s="723"/>
      <c r="AC37" s="723"/>
      <c r="AD37" s="724" t="s">
        <v>223</v>
      </c>
      <c r="AE37" s="724"/>
      <c r="AF37" s="724"/>
      <c r="AG37" s="724"/>
      <c r="AH37" s="724"/>
      <c r="AI37" s="724"/>
      <c r="AJ37" s="724"/>
      <c r="AK37" s="724"/>
      <c r="AL37" s="666" t="s">
        <v>229</v>
      </c>
      <c r="AM37" s="667"/>
      <c r="AN37" s="667"/>
      <c r="AO37" s="725"/>
      <c r="AQ37" s="698" t="s">
        <v>329</v>
      </c>
      <c r="AR37" s="699"/>
      <c r="AS37" s="699"/>
      <c r="AT37" s="699"/>
      <c r="AU37" s="699"/>
      <c r="AV37" s="699"/>
      <c r="AW37" s="699"/>
      <c r="AX37" s="699"/>
      <c r="AY37" s="700"/>
      <c r="AZ37" s="661">
        <v>50291</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224</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64787</v>
      </c>
      <c r="CS37" s="662"/>
      <c r="CT37" s="662"/>
      <c r="CU37" s="662"/>
      <c r="CV37" s="662"/>
      <c r="CW37" s="662"/>
      <c r="CX37" s="662"/>
      <c r="CY37" s="663"/>
      <c r="CZ37" s="666">
        <v>2.5</v>
      </c>
      <c r="DA37" s="695"/>
      <c r="DB37" s="695"/>
      <c r="DC37" s="696"/>
      <c r="DD37" s="669">
        <v>64787</v>
      </c>
      <c r="DE37" s="662"/>
      <c r="DF37" s="662"/>
      <c r="DG37" s="662"/>
      <c r="DH37" s="662"/>
      <c r="DI37" s="662"/>
      <c r="DJ37" s="662"/>
      <c r="DK37" s="663"/>
      <c r="DL37" s="669">
        <v>62358</v>
      </c>
      <c r="DM37" s="662"/>
      <c r="DN37" s="662"/>
      <c r="DO37" s="662"/>
      <c r="DP37" s="662"/>
      <c r="DQ37" s="662"/>
      <c r="DR37" s="662"/>
      <c r="DS37" s="662"/>
      <c r="DT37" s="662"/>
      <c r="DU37" s="662"/>
      <c r="DV37" s="663"/>
      <c r="DW37" s="666">
        <v>5.4</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2656093</v>
      </c>
      <c r="S38" s="713"/>
      <c r="T38" s="713"/>
      <c r="U38" s="713"/>
      <c r="V38" s="713"/>
      <c r="W38" s="713"/>
      <c r="X38" s="713"/>
      <c r="Y38" s="718"/>
      <c r="Z38" s="719">
        <v>100</v>
      </c>
      <c r="AA38" s="719"/>
      <c r="AB38" s="719"/>
      <c r="AC38" s="719"/>
      <c r="AD38" s="720">
        <v>1106593</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229</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348</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246597</v>
      </c>
      <c r="CS38" s="664"/>
      <c r="CT38" s="664"/>
      <c r="CU38" s="664"/>
      <c r="CV38" s="664"/>
      <c r="CW38" s="664"/>
      <c r="CX38" s="664"/>
      <c r="CY38" s="665"/>
      <c r="CZ38" s="666">
        <v>9.6999999999999993</v>
      </c>
      <c r="DA38" s="695"/>
      <c r="DB38" s="695"/>
      <c r="DC38" s="696"/>
      <c r="DD38" s="669">
        <v>232551</v>
      </c>
      <c r="DE38" s="664"/>
      <c r="DF38" s="664"/>
      <c r="DG38" s="664"/>
      <c r="DH38" s="664"/>
      <c r="DI38" s="664"/>
      <c r="DJ38" s="664"/>
      <c r="DK38" s="665"/>
      <c r="DL38" s="669">
        <v>163422</v>
      </c>
      <c r="DM38" s="664"/>
      <c r="DN38" s="664"/>
      <c r="DO38" s="664"/>
      <c r="DP38" s="664"/>
      <c r="DQ38" s="664"/>
      <c r="DR38" s="664"/>
      <c r="DS38" s="664"/>
      <c r="DT38" s="664"/>
      <c r="DU38" s="664"/>
      <c r="DV38" s="665"/>
      <c r="DW38" s="666">
        <v>14.3</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229</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77</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103035</v>
      </c>
      <c r="CS39" s="662"/>
      <c r="CT39" s="662"/>
      <c r="CU39" s="662"/>
      <c r="CV39" s="662"/>
      <c r="CW39" s="662"/>
      <c r="CX39" s="662"/>
      <c r="CY39" s="663"/>
      <c r="CZ39" s="666">
        <v>4.0999999999999996</v>
      </c>
      <c r="DA39" s="695"/>
      <c r="DB39" s="695"/>
      <c r="DC39" s="696"/>
      <c r="DD39" s="669">
        <v>94941</v>
      </c>
      <c r="DE39" s="662"/>
      <c r="DF39" s="662"/>
      <c r="DG39" s="662"/>
      <c r="DH39" s="662"/>
      <c r="DI39" s="662"/>
      <c r="DJ39" s="662"/>
      <c r="DK39" s="663"/>
      <c r="DL39" s="669" t="s">
        <v>229</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30052</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229</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4390</v>
      </c>
      <c r="CS40" s="664"/>
      <c r="CT40" s="664"/>
      <c r="CU40" s="664"/>
      <c r="CV40" s="664"/>
      <c r="CW40" s="664"/>
      <c r="CX40" s="664"/>
      <c r="CY40" s="665"/>
      <c r="CZ40" s="666">
        <v>0.2</v>
      </c>
      <c r="DA40" s="695"/>
      <c r="DB40" s="695"/>
      <c r="DC40" s="696"/>
      <c r="DD40" s="669" t="s">
        <v>229</v>
      </c>
      <c r="DE40" s="664"/>
      <c r="DF40" s="664"/>
      <c r="DG40" s="664"/>
      <c r="DH40" s="664"/>
      <c r="DI40" s="664"/>
      <c r="DJ40" s="664"/>
      <c r="DK40" s="665"/>
      <c r="DL40" s="669" t="s">
        <v>229</v>
      </c>
      <c r="DM40" s="664"/>
      <c r="DN40" s="664"/>
      <c r="DO40" s="664"/>
      <c r="DP40" s="664"/>
      <c r="DQ40" s="664"/>
      <c r="DR40" s="664"/>
      <c r="DS40" s="664"/>
      <c r="DT40" s="664"/>
      <c r="DU40" s="664"/>
      <c r="DV40" s="665"/>
      <c r="DW40" s="666" t="s">
        <v>229</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65066</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310</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844704</v>
      </c>
      <c r="CS42" s="664"/>
      <c r="CT42" s="664"/>
      <c r="CU42" s="664"/>
      <c r="CV42" s="664"/>
      <c r="CW42" s="664"/>
      <c r="CX42" s="664"/>
      <c r="CY42" s="665"/>
      <c r="CZ42" s="666">
        <v>33.200000000000003</v>
      </c>
      <c r="DA42" s="667"/>
      <c r="DB42" s="667"/>
      <c r="DC42" s="668"/>
      <c r="DD42" s="669">
        <v>136878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24580</v>
      </c>
      <c r="CS43" s="662"/>
      <c r="CT43" s="662"/>
      <c r="CU43" s="662"/>
      <c r="CV43" s="662"/>
      <c r="CW43" s="662"/>
      <c r="CX43" s="662"/>
      <c r="CY43" s="663"/>
      <c r="CZ43" s="666">
        <v>1</v>
      </c>
      <c r="DA43" s="695"/>
      <c r="DB43" s="695"/>
      <c r="DC43" s="696"/>
      <c r="DD43" s="669">
        <v>24580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843754</v>
      </c>
      <c r="CS44" s="664"/>
      <c r="CT44" s="664"/>
      <c r="CU44" s="664"/>
      <c r="CV44" s="664"/>
      <c r="CW44" s="664"/>
      <c r="CX44" s="664"/>
      <c r="CY44" s="665"/>
      <c r="CZ44" s="666">
        <v>33.200000000000003</v>
      </c>
      <c r="DA44" s="667"/>
      <c r="DB44" s="667"/>
      <c r="DC44" s="668"/>
      <c r="DD44" s="669">
        <v>136023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613216</v>
      </c>
      <c r="CS45" s="662"/>
      <c r="CT45" s="662"/>
      <c r="CU45" s="662"/>
      <c r="CV45" s="662"/>
      <c r="CW45" s="662"/>
      <c r="CX45" s="662"/>
      <c r="CY45" s="663"/>
      <c r="CZ45" s="666">
        <v>24.1</v>
      </c>
      <c r="DA45" s="695"/>
      <c r="DB45" s="695"/>
      <c r="DC45" s="696"/>
      <c r="DD45" s="669">
        <v>36759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216341</v>
      </c>
      <c r="CS46" s="664"/>
      <c r="CT46" s="664"/>
      <c r="CU46" s="664"/>
      <c r="CV46" s="664"/>
      <c r="CW46" s="664"/>
      <c r="CX46" s="664"/>
      <c r="CY46" s="665"/>
      <c r="CZ46" s="666">
        <v>8.5</v>
      </c>
      <c r="DA46" s="667"/>
      <c r="DB46" s="667"/>
      <c r="DC46" s="668"/>
      <c r="DD46" s="669">
        <v>98967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v>950</v>
      </c>
      <c r="CS47" s="662"/>
      <c r="CT47" s="662"/>
      <c r="CU47" s="662"/>
      <c r="CV47" s="662"/>
      <c r="CW47" s="662"/>
      <c r="CX47" s="662"/>
      <c r="CY47" s="663"/>
      <c r="CZ47" s="666">
        <v>0</v>
      </c>
      <c r="DA47" s="695"/>
      <c r="DB47" s="695"/>
      <c r="DC47" s="696"/>
      <c r="DD47" s="669">
        <v>855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2543354</v>
      </c>
      <c r="CS49" s="677"/>
      <c r="CT49" s="677"/>
      <c r="CU49" s="677"/>
      <c r="CV49" s="677"/>
      <c r="CW49" s="677"/>
      <c r="CX49" s="677"/>
      <c r="CY49" s="678"/>
      <c r="CZ49" s="679">
        <v>100</v>
      </c>
      <c r="DA49" s="680"/>
      <c r="DB49" s="680"/>
      <c r="DC49" s="681"/>
      <c r="DD49" s="682">
        <v>1577819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2Gm9KeO4w2ny9SPALtX9oB889yHUl6RoKBazJw3GmxLNXHJvj2cZPVwtsnWMXOZmchoWp5t6vJsjVdfbuit91w==" saltValue="mMZoeKHdr+HeNdTgAaK3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379</v>
      </c>
      <c r="C7" s="1140"/>
      <c r="D7" s="1140"/>
      <c r="E7" s="1140"/>
      <c r="F7" s="1140"/>
      <c r="G7" s="1140"/>
      <c r="H7" s="1140"/>
      <c r="I7" s="1140"/>
      <c r="J7" s="1140"/>
      <c r="K7" s="1140"/>
      <c r="L7" s="1140"/>
      <c r="M7" s="1140"/>
      <c r="N7" s="1140"/>
      <c r="O7" s="1140"/>
      <c r="P7" s="1141"/>
      <c r="Q7" s="1193">
        <f>ROUND(2656093/1000,0)</f>
        <v>2656</v>
      </c>
      <c r="R7" s="1194"/>
      <c r="S7" s="1194"/>
      <c r="T7" s="1194"/>
      <c r="U7" s="1194"/>
      <c r="V7" s="1194">
        <f>ROUND(2543354/1000,0)</f>
        <v>2543</v>
      </c>
      <c r="W7" s="1194"/>
      <c r="X7" s="1194"/>
      <c r="Y7" s="1194"/>
      <c r="Z7" s="1194"/>
      <c r="AA7" s="1194">
        <f>ROUND((2656093-2543354)/1000,0)</f>
        <v>113</v>
      </c>
      <c r="AB7" s="1194"/>
      <c r="AC7" s="1194"/>
      <c r="AD7" s="1194"/>
      <c r="AE7" s="1195"/>
      <c r="AF7" s="1196">
        <f>ROUND((2656093-2543354-35247)/1000,0)</f>
        <v>77</v>
      </c>
      <c r="AG7" s="1197"/>
      <c r="AH7" s="1197"/>
      <c r="AI7" s="1197"/>
      <c r="AJ7" s="1198"/>
      <c r="AK7" s="1180">
        <f>ROUND(329643/1000,0)</f>
        <v>330</v>
      </c>
      <c r="AL7" s="1181"/>
      <c r="AM7" s="1181"/>
      <c r="AN7" s="1181"/>
      <c r="AO7" s="1181"/>
      <c r="AP7" s="1181">
        <f>ROUND(2319240/1000,0)</f>
        <v>2319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f>ROUND((385966202-395068568)/10^6,0)</f>
        <v>-9</v>
      </c>
      <c r="CI7" s="1178"/>
      <c r="CJ7" s="1178"/>
      <c r="CK7" s="1178"/>
      <c r="CL7" s="1179"/>
      <c r="CM7" s="1177">
        <f>ROUND(22524667/10^6,0)</f>
        <v>23</v>
      </c>
      <c r="CN7" s="1178"/>
      <c r="CO7" s="1178"/>
      <c r="CP7" s="1178"/>
      <c r="CQ7" s="1179"/>
      <c r="CR7" s="1177">
        <v>10</v>
      </c>
      <c r="CS7" s="1178"/>
      <c r="CT7" s="1178"/>
      <c r="CU7" s="1178"/>
      <c r="CV7" s="1179"/>
      <c r="CW7" s="1177">
        <f>ROUND(598000/10^6,0)</f>
        <v>1</v>
      </c>
      <c r="CX7" s="1178"/>
      <c r="CY7" s="1178"/>
      <c r="CZ7" s="1178"/>
      <c r="DA7" s="1179"/>
      <c r="DB7" s="1177" t="s">
        <v>588</v>
      </c>
      <c r="DC7" s="1178"/>
      <c r="DD7" s="1178"/>
      <c r="DE7" s="1178"/>
      <c r="DF7" s="1179"/>
      <c r="DG7" s="1177" t="s">
        <v>507</v>
      </c>
      <c r="DH7" s="1178"/>
      <c r="DI7" s="1178"/>
      <c r="DJ7" s="1178"/>
      <c r="DK7" s="1179"/>
      <c r="DL7" s="1177" t="s">
        <v>507</v>
      </c>
      <c r="DM7" s="1178"/>
      <c r="DN7" s="1178"/>
      <c r="DO7" s="1178"/>
      <c r="DP7" s="1179"/>
      <c r="DQ7" s="1177" t="s">
        <v>507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381</v>
      </c>
      <c r="B23" s="1033" t="s">
        <v>382</v>
      </c>
      <c r="C23" s="1034"/>
      <c r="D23" s="1034"/>
      <c r="E23" s="1034"/>
      <c r="F23" s="1034"/>
      <c r="G23" s="1034"/>
      <c r="H23" s="1034"/>
      <c r="I23" s="1034"/>
      <c r="J23" s="1034"/>
      <c r="K23" s="1034"/>
      <c r="L23" s="1034"/>
      <c r="M23" s="1034"/>
      <c r="N23" s="1034"/>
      <c r="O23" s="1034"/>
      <c r="P23" s="1035"/>
      <c r="Q23" s="1157">
        <f>Q7</f>
        <v>2656</v>
      </c>
      <c r="R23" s="1158"/>
      <c r="S23" s="1158"/>
      <c r="T23" s="1158"/>
      <c r="U23" s="1158"/>
      <c r="V23" s="1158">
        <f t="shared" ref="V23" si="0">V7</f>
        <v>2543</v>
      </c>
      <c r="W23" s="1158"/>
      <c r="X23" s="1158"/>
      <c r="Y23" s="1158"/>
      <c r="Z23" s="1158"/>
      <c r="AA23" s="1158">
        <f t="shared" ref="AA23" si="1">AA7</f>
        <v>113</v>
      </c>
      <c r="AB23" s="1158"/>
      <c r="AC23" s="1158"/>
      <c r="AD23" s="1158"/>
      <c r="AE23" s="1159"/>
      <c r="AF23" s="1160">
        <v>77</v>
      </c>
      <c r="AG23" s="1158"/>
      <c r="AH23" s="1158"/>
      <c r="AI23" s="1158"/>
      <c r="AJ23" s="1161"/>
      <c r="AK23" s="1162"/>
      <c r="AL23" s="1163"/>
      <c r="AM23" s="1163"/>
      <c r="AN23" s="1163"/>
      <c r="AO23" s="1163"/>
      <c r="AP23" s="1158">
        <f t="shared" ref="AP23" si="2">AP7</f>
        <v>2319</v>
      </c>
      <c r="AQ23" s="1158"/>
      <c r="AR23" s="1158"/>
      <c r="AS23" s="1158"/>
      <c r="AT23" s="1158"/>
      <c r="AU23" s="1164"/>
      <c r="AV23" s="1164"/>
      <c r="AW23" s="1164"/>
      <c r="AX23" s="1164"/>
      <c r="AY23" s="1165"/>
      <c r="AZ23" s="1154" t="s">
        <v>383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362</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394</v>
      </c>
      <c r="C28" s="1140"/>
      <c r="D28" s="1140"/>
      <c r="E28" s="1140"/>
      <c r="F28" s="1140"/>
      <c r="G28" s="1140"/>
      <c r="H28" s="1140"/>
      <c r="I28" s="1140"/>
      <c r="J28" s="1140"/>
      <c r="K28" s="1140"/>
      <c r="L28" s="1140"/>
      <c r="M28" s="1140"/>
      <c r="N28" s="1140"/>
      <c r="O28" s="1140"/>
      <c r="P28" s="1141"/>
      <c r="Q28" s="1142">
        <f>ROUND(183035/1000,0)</f>
        <v>183</v>
      </c>
      <c r="R28" s="1143"/>
      <c r="S28" s="1143"/>
      <c r="T28" s="1143"/>
      <c r="U28" s="1143"/>
      <c r="V28" s="1143">
        <f>ROUND(181779/1000,0)</f>
        <v>182</v>
      </c>
      <c r="W28" s="1143"/>
      <c r="X28" s="1143"/>
      <c r="Y28" s="1143"/>
      <c r="Z28" s="1143"/>
      <c r="AA28" s="1143">
        <f>ROUND((183035-181779)/1000,0)</f>
        <v>1</v>
      </c>
      <c r="AB28" s="1143"/>
      <c r="AC28" s="1143"/>
      <c r="AD28" s="1143"/>
      <c r="AE28" s="1144"/>
      <c r="AF28" s="1145">
        <v>1</v>
      </c>
      <c r="AG28" s="1143"/>
      <c r="AH28" s="1143"/>
      <c r="AI28" s="1143"/>
      <c r="AJ28" s="1146"/>
      <c r="AK28" s="1147">
        <f>ROUND(38529038/1000000,0)</f>
        <v>39</v>
      </c>
      <c r="AL28" s="1135"/>
      <c r="AM28" s="1135"/>
      <c r="AN28" s="1135"/>
      <c r="AO28" s="1135"/>
      <c r="AP28" s="1135" t="s">
        <v>580</v>
      </c>
      <c r="AQ28" s="1135"/>
      <c r="AR28" s="1135"/>
      <c r="AS28" s="1135"/>
      <c r="AT28" s="1135"/>
      <c r="AU28" s="1135" t="s">
        <v>580</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395</v>
      </c>
      <c r="C29" s="1127"/>
      <c r="D29" s="1127"/>
      <c r="E29" s="1127"/>
      <c r="F29" s="1127"/>
      <c r="G29" s="1127"/>
      <c r="H29" s="1127"/>
      <c r="I29" s="1127"/>
      <c r="J29" s="1127"/>
      <c r="K29" s="1127"/>
      <c r="L29" s="1127"/>
      <c r="M29" s="1127"/>
      <c r="N29" s="1127"/>
      <c r="O29" s="1127"/>
      <c r="P29" s="1128"/>
      <c r="Q29" s="1132">
        <f>ROUND(234691/1000,0)</f>
        <v>235</v>
      </c>
      <c r="R29" s="1133"/>
      <c r="S29" s="1133"/>
      <c r="T29" s="1133"/>
      <c r="U29" s="1133"/>
      <c r="V29" s="1133">
        <f>ROUND(232794/1000,9)</f>
        <v>232.79400000000001</v>
      </c>
      <c r="W29" s="1133"/>
      <c r="X29" s="1133"/>
      <c r="Y29" s="1133"/>
      <c r="Z29" s="1133"/>
      <c r="AA29" s="1133">
        <f>ROUND((234691-232794)/1000,0)</f>
        <v>2</v>
      </c>
      <c r="AB29" s="1133"/>
      <c r="AC29" s="1133"/>
      <c r="AD29" s="1133"/>
      <c r="AE29" s="1134"/>
      <c r="AF29" s="1108">
        <v>2</v>
      </c>
      <c r="AG29" s="1109"/>
      <c r="AH29" s="1109"/>
      <c r="AI29" s="1109"/>
      <c r="AJ29" s="1110"/>
      <c r="AK29" s="1069">
        <f>ROUND(37878000/1000000,0)</f>
        <v>38</v>
      </c>
      <c r="AL29" s="1060"/>
      <c r="AM29" s="1060"/>
      <c r="AN29" s="1060"/>
      <c r="AO29" s="1060"/>
      <c r="AP29" s="1060" t="s">
        <v>507</v>
      </c>
      <c r="AQ29" s="1060"/>
      <c r="AR29" s="1060"/>
      <c r="AS29" s="1060"/>
      <c r="AT29" s="1060"/>
      <c r="AU29" s="1060" t="s">
        <v>507</v>
      </c>
      <c r="AV29" s="1060"/>
      <c r="AW29" s="1060"/>
      <c r="AX29" s="1060"/>
      <c r="AY29" s="1060"/>
      <c r="AZ29" s="1131" t="s">
        <v>507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396</v>
      </c>
      <c r="C30" s="1127"/>
      <c r="D30" s="1127"/>
      <c r="E30" s="1127"/>
      <c r="F30" s="1127"/>
      <c r="G30" s="1127"/>
      <c r="H30" s="1127"/>
      <c r="I30" s="1127"/>
      <c r="J30" s="1127"/>
      <c r="K30" s="1127"/>
      <c r="L30" s="1127"/>
      <c r="M30" s="1127"/>
      <c r="N30" s="1127"/>
      <c r="O30" s="1127"/>
      <c r="P30" s="1128"/>
      <c r="Q30" s="1132">
        <f>ROUND(15855/1000,0)</f>
        <v>16</v>
      </c>
      <c r="R30" s="1133"/>
      <c r="S30" s="1133"/>
      <c r="T30" s="1133"/>
      <c r="U30" s="1133"/>
      <c r="V30" s="1133">
        <f>ROUND(15656/1000,0)</f>
        <v>16</v>
      </c>
      <c r="W30" s="1133"/>
      <c r="X30" s="1133"/>
      <c r="Y30" s="1133"/>
      <c r="Z30" s="1133"/>
      <c r="AA30" s="1133">
        <f>ROUND((15855-15656)/1000,0)</f>
        <v>0</v>
      </c>
      <c r="AB30" s="1133"/>
      <c r="AC30" s="1133"/>
      <c r="AD30" s="1133"/>
      <c r="AE30" s="1134"/>
      <c r="AF30" s="1108">
        <v>0</v>
      </c>
      <c r="AG30" s="1109"/>
      <c r="AH30" s="1109"/>
      <c r="AI30" s="1109"/>
      <c r="AJ30" s="1110"/>
      <c r="AK30" s="1069">
        <f>ROUND(6925063/1000000,0)</f>
        <v>7</v>
      </c>
      <c r="AL30" s="1060"/>
      <c r="AM30" s="1060"/>
      <c r="AN30" s="1060"/>
      <c r="AO30" s="1060"/>
      <c r="AP30" s="1060" t="s">
        <v>580</v>
      </c>
      <c r="AQ30" s="1060"/>
      <c r="AR30" s="1060"/>
      <c r="AS30" s="1060"/>
      <c r="AT30" s="1060"/>
      <c r="AU30" s="1060" t="s">
        <v>580</v>
      </c>
      <c r="AV30" s="1060"/>
      <c r="AW30" s="1060"/>
      <c r="AX30" s="1060"/>
      <c r="AY30" s="1060"/>
      <c r="AZ30" s="1131" t="s">
        <v>580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397</v>
      </c>
      <c r="C31" s="1127"/>
      <c r="D31" s="1127"/>
      <c r="E31" s="1127"/>
      <c r="F31" s="1127"/>
      <c r="G31" s="1127"/>
      <c r="H31" s="1127"/>
      <c r="I31" s="1127"/>
      <c r="J31" s="1127"/>
      <c r="K31" s="1127"/>
      <c r="L31" s="1127"/>
      <c r="M31" s="1127"/>
      <c r="N31" s="1127"/>
      <c r="O31" s="1127"/>
      <c r="P31" s="1128"/>
      <c r="Q31" s="1132">
        <f>ROUND((58339+61560+2096)/1000,0)</f>
        <v>122</v>
      </c>
      <c r="R31" s="1133"/>
      <c r="S31" s="1133"/>
      <c r="T31" s="1133"/>
      <c r="U31" s="1133"/>
      <c r="V31" s="1133">
        <f>ROUND((58339+62369)/1000,0)</f>
        <v>121</v>
      </c>
      <c r="W31" s="1133"/>
      <c r="X31" s="1133"/>
      <c r="Y31" s="1133"/>
      <c r="Z31" s="1133"/>
      <c r="AA31" s="1133">
        <f>ROUND((58339+61560+2096-58339-62369)/1000,0)</f>
        <v>1</v>
      </c>
      <c r="AB31" s="1133"/>
      <c r="AC31" s="1133"/>
      <c r="AD31" s="1133"/>
      <c r="AE31" s="1134"/>
      <c r="AF31" s="1108">
        <v>1</v>
      </c>
      <c r="AG31" s="1109"/>
      <c r="AH31" s="1109"/>
      <c r="AI31" s="1109"/>
      <c r="AJ31" s="1110"/>
      <c r="AK31" s="1069">
        <f>ROUND((39628+61560)/1000,0)</f>
        <v>101</v>
      </c>
      <c r="AL31" s="1060"/>
      <c r="AM31" s="1060"/>
      <c r="AN31" s="1060"/>
      <c r="AO31" s="1060"/>
      <c r="AP31" s="1060">
        <f>ROUND(1109929/1000,0)</f>
        <v>1110</v>
      </c>
      <c r="AQ31" s="1060"/>
      <c r="AR31" s="1060"/>
      <c r="AS31" s="1060"/>
      <c r="AT31" s="1060"/>
      <c r="AU31" s="1060">
        <f>AP31</f>
        <v>1110</v>
      </c>
      <c r="AV31" s="1060"/>
      <c r="AW31" s="1060"/>
      <c r="AX31" s="1060"/>
      <c r="AY31" s="1060"/>
      <c r="AZ31" s="1131" t="s">
        <v>580</v>
      </c>
      <c r="BA31" s="1131"/>
      <c r="BB31" s="1131"/>
      <c r="BC31" s="1131"/>
      <c r="BD31" s="1131"/>
      <c r="BE31" s="1121" t="s">
        <v>398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399</v>
      </c>
      <c r="C32" s="1127"/>
      <c r="D32" s="1127"/>
      <c r="E32" s="1127"/>
      <c r="F32" s="1127"/>
      <c r="G32" s="1127"/>
      <c r="H32" s="1127"/>
      <c r="I32" s="1127"/>
      <c r="J32" s="1127"/>
      <c r="K32" s="1127"/>
      <c r="L32" s="1127"/>
      <c r="M32" s="1127"/>
      <c r="N32" s="1127"/>
      <c r="O32" s="1127"/>
      <c r="P32" s="1128"/>
      <c r="Q32" s="1132">
        <f>ROUND((56129+7467+1735)/1000,0)</f>
        <v>65</v>
      </c>
      <c r="R32" s="1133"/>
      <c r="S32" s="1133"/>
      <c r="T32" s="1133"/>
      <c r="U32" s="1133"/>
      <c r="V32" s="1133">
        <f>ROUND((30623+33877)/1000,0)</f>
        <v>65</v>
      </c>
      <c r="W32" s="1133"/>
      <c r="X32" s="1133"/>
      <c r="Y32" s="1133"/>
      <c r="Z32" s="1133"/>
      <c r="AA32" s="1133">
        <f>ROUND((58339+61560+2096-58339-62369)/1000,0)</f>
        <v>1</v>
      </c>
      <c r="AB32" s="1133"/>
      <c r="AC32" s="1133"/>
      <c r="AD32" s="1133"/>
      <c r="AE32" s="1134"/>
      <c r="AF32" s="1108">
        <v>1</v>
      </c>
      <c r="AG32" s="1109"/>
      <c r="AH32" s="1109"/>
      <c r="AI32" s="1109"/>
      <c r="AJ32" s="1110"/>
      <c r="AK32" s="1069">
        <f>ROUND((42824+7467)/1000,0)</f>
        <v>50</v>
      </c>
      <c r="AL32" s="1060"/>
      <c r="AM32" s="1060"/>
      <c r="AN32" s="1060"/>
      <c r="AO32" s="1060"/>
      <c r="AP32" s="1060">
        <f>ROUND(337972/1000,0)</f>
        <v>338</v>
      </c>
      <c r="AQ32" s="1060"/>
      <c r="AR32" s="1060"/>
      <c r="AS32" s="1060"/>
      <c r="AT32" s="1060"/>
      <c r="AU32" s="1060">
        <f>AP32</f>
        <v>338</v>
      </c>
      <c r="AV32" s="1060"/>
      <c r="AW32" s="1060"/>
      <c r="AX32" s="1060"/>
      <c r="AY32" s="1060"/>
      <c r="AZ32" s="1131"/>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381</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v>
      </c>
      <c r="AG63" s="1048"/>
      <c r="AH63" s="1048"/>
      <c r="AI63" s="1048"/>
      <c r="AJ63" s="1119"/>
      <c r="AK63" s="1120"/>
      <c r="AL63" s="1052"/>
      <c r="AM63" s="1052"/>
      <c r="AN63" s="1052"/>
      <c r="AO63" s="1052"/>
      <c r="AP63" s="1048">
        <f>ROUND((1109929+337972)/1000,0)</f>
        <v>1448</v>
      </c>
      <c r="AQ63" s="1048"/>
      <c r="AR63" s="1048"/>
      <c r="AS63" s="1048"/>
      <c r="AT63" s="1048"/>
      <c r="AU63" s="1048">
        <f>ROUND((1109929+337972)/1000,0)</f>
        <v>1448</v>
      </c>
      <c r="AV63" s="1048"/>
      <c r="AW63" s="1048"/>
      <c r="AX63" s="1048"/>
      <c r="AY63" s="1048"/>
      <c r="AZ63" s="1114"/>
      <c r="BA63" s="1114"/>
      <c r="BB63" s="1114"/>
      <c r="BC63" s="1114"/>
      <c r="BD63" s="1114"/>
      <c r="BE63" s="1049"/>
      <c r="BF63" s="1049"/>
      <c r="BG63" s="1049"/>
      <c r="BH63" s="1049"/>
      <c r="BI63" s="1050"/>
      <c r="BJ63" s="1115" t="s">
        <v>403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408</v>
      </c>
      <c r="AB66" s="1091"/>
      <c r="AC66" s="1091"/>
      <c r="AD66" s="1091"/>
      <c r="AE66" s="1092"/>
      <c r="AF66" s="1096" t="s">
        <v>409</v>
      </c>
      <c r="AG66" s="1097"/>
      <c r="AH66" s="1097"/>
      <c r="AI66" s="1097"/>
      <c r="AJ66" s="1098"/>
      <c r="AK66" s="1090" t="s">
        <v>410</v>
      </c>
      <c r="AL66" s="1085"/>
      <c r="AM66" s="1085"/>
      <c r="AN66" s="1085"/>
      <c r="AO66" s="1086"/>
      <c r="AP66" s="1090" t="s">
        <v>411</v>
      </c>
      <c r="AQ66" s="1091"/>
      <c r="AR66" s="1091"/>
      <c r="AS66" s="1091"/>
      <c r="AT66" s="1092"/>
      <c r="AU66" s="1090" t="s">
        <v>412</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f>ROUND(509680/1000,0)</f>
        <v>510</v>
      </c>
      <c r="R68" s="1071"/>
      <c r="S68" s="1071"/>
      <c r="T68" s="1071"/>
      <c r="U68" s="1071"/>
      <c r="V68" s="1071">
        <f>ROUND(474378/1000,0)</f>
        <v>474</v>
      </c>
      <c r="W68" s="1071"/>
      <c r="X68" s="1071"/>
      <c r="Y68" s="1071"/>
      <c r="Z68" s="1071"/>
      <c r="AA68" s="1071">
        <f>ROUND((509680-474378)/1000,0)</f>
        <v>35</v>
      </c>
      <c r="AB68" s="1071"/>
      <c r="AC68" s="1071"/>
      <c r="AD68" s="1071"/>
      <c r="AE68" s="1071"/>
      <c r="AF68" s="1071">
        <f>AA68</f>
        <v>35</v>
      </c>
      <c r="AG68" s="1071"/>
      <c r="AH68" s="1071"/>
      <c r="AI68" s="1071"/>
      <c r="AJ68" s="1071"/>
      <c r="AK68" s="1071">
        <f>ROUND(24105/1000,0)</f>
        <v>24</v>
      </c>
      <c r="AL68" s="1071"/>
      <c r="AM68" s="1071"/>
      <c r="AN68" s="1071"/>
      <c r="AO68" s="1071"/>
      <c r="AP68" s="1071" t="s">
        <v>580</v>
      </c>
      <c r="AQ68" s="1071"/>
      <c r="AR68" s="1071"/>
      <c r="AS68" s="1071"/>
      <c r="AT68" s="1071"/>
      <c r="AU68" s="1071" t="s">
        <v>507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f>ROUND(169461194/1000,0)</f>
        <v>169461</v>
      </c>
      <c r="R69" s="1060"/>
      <c r="S69" s="1060"/>
      <c r="T69" s="1060"/>
      <c r="U69" s="1060"/>
      <c r="V69" s="1060">
        <f>ROUND(164686892/1000,0)</f>
        <v>164687</v>
      </c>
      <c r="W69" s="1060"/>
      <c r="X69" s="1060"/>
      <c r="Y69" s="1060"/>
      <c r="Z69" s="1060"/>
      <c r="AA69" s="1060">
        <f>ROUND((169461194-164686892)/1000,0)</f>
        <v>4774</v>
      </c>
      <c r="AB69" s="1060"/>
      <c r="AC69" s="1060"/>
      <c r="AD69" s="1060"/>
      <c r="AE69" s="1060"/>
      <c r="AF69" s="1060">
        <f>AA69-3</f>
        <v>4771</v>
      </c>
      <c r="AG69" s="1060"/>
      <c r="AH69" s="1060"/>
      <c r="AI69" s="1060"/>
      <c r="AJ69" s="1060"/>
      <c r="AK69" s="1060">
        <f>ROUND(5487123/1000,0)</f>
        <v>5487</v>
      </c>
      <c r="AL69" s="1060"/>
      <c r="AM69" s="1060"/>
      <c r="AN69" s="1060"/>
      <c r="AO69" s="1060"/>
      <c r="AP69" s="1060" t="s">
        <v>507</v>
      </c>
      <c r="AQ69" s="1060"/>
      <c r="AR69" s="1060"/>
      <c r="AS69" s="1060"/>
      <c r="AT69" s="1060"/>
      <c r="AU69" s="1060" t="s">
        <v>507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f>ROUND(887186/1000,0)</f>
        <v>887</v>
      </c>
      <c r="R70" s="1060"/>
      <c r="S70" s="1060"/>
      <c r="T70" s="1060"/>
      <c r="U70" s="1060"/>
      <c r="V70" s="1060">
        <f>ROUND(869820/1000,0)</f>
        <v>870</v>
      </c>
      <c r="W70" s="1060"/>
      <c r="X70" s="1060"/>
      <c r="Y70" s="1060"/>
      <c r="Z70" s="1060"/>
      <c r="AA70" s="1060">
        <f>ROUND((887186-869820)/1000,0)</f>
        <v>17</v>
      </c>
      <c r="AB70" s="1060"/>
      <c r="AC70" s="1060"/>
      <c r="AD70" s="1060"/>
      <c r="AE70" s="1060"/>
      <c r="AF70" s="1060">
        <f t="shared" ref="AF70:AF75" si="3">AA70</f>
        <v>17</v>
      </c>
      <c r="AG70" s="1060"/>
      <c r="AH70" s="1060"/>
      <c r="AI70" s="1060"/>
      <c r="AJ70" s="1060"/>
      <c r="AK70" s="1060" t="s">
        <v>580</v>
      </c>
      <c r="AL70" s="1060"/>
      <c r="AM70" s="1060"/>
      <c r="AN70" s="1060"/>
      <c r="AO70" s="1060"/>
      <c r="AP70" s="1060" t="s">
        <v>507</v>
      </c>
      <c r="AQ70" s="1060"/>
      <c r="AR70" s="1060"/>
      <c r="AS70" s="1060"/>
      <c r="AT70" s="1060"/>
      <c r="AU70" s="1060" t="s">
        <v>507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f>ROUND(339998/1000,0)</f>
        <v>340</v>
      </c>
      <c r="R71" s="1060"/>
      <c r="S71" s="1060"/>
      <c r="T71" s="1060"/>
      <c r="U71" s="1060"/>
      <c r="V71" s="1060">
        <f>ROUND(307382/1000,0)</f>
        <v>307</v>
      </c>
      <c r="W71" s="1060"/>
      <c r="X71" s="1060"/>
      <c r="Y71" s="1060"/>
      <c r="Z71" s="1060"/>
      <c r="AA71" s="1060">
        <f>ROUND((339998-307382)/1000,0)</f>
        <v>33</v>
      </c>
      <c r="AB71" s="1060"/>
      <c r="AC71" s="1060"/>
      <c r="AD71" s="1060"/>
      <c r="AE71" s="1060"/>
      <c r="AF71" s="1060">
        <f t="shared" si="3"/>
        <v>33</v>
      </c>
      <c r="AG71" s="1060"/>
      <c r="AH71" s="1060"/>
      <c r="AI71" s="1060"/>
      <c r="AJ71" s="1060"/>
      <c r="AK71" s="1060">
        <f>ROUND(18913/1000,0)</f>
        <v>19</v>
      </c>
      <c r="AL71" s="1060"/>
      <c r="AM71" s="1060"/>
      <c r="AN71" s="1060"/>
      <c r="AO71" s="1060"/>
      <c r="AP71" s="1060" t="s">
        <v>507</v>
      </c>
      <c r="AQ71" s="1060"/>
      <c r="AR71" s="1060"/>
      <c r="AS71" s="1060"/>
      <c r="AT71" s="1060"/>
      <c r="AU71" s="1060" t="s">
        <v>507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f>ROUND(176952/1000,0)</f>
        <v>177</v>
      </c>
      <c r="R72" s="1060"/>
      <c r="S72" s="1060"/>
      <c r="T72" s="1060"/>
      <c r="U72" s="1060"/>
      <c r="V72" s="1060">
        <f>ROUND(172792/1000,0)</f>
        <v>173</v>
      </c>
      <c r="W72" s="1060"/>
      <c r="X72" s="1060"/>
      <c r="Y72" s="1060"/>
      <c r="Z72" s="1060"/>
      <c r="AA72" s="1060">
        <f>ROUND((176952-172792)/1000,0)</f>
        <v>4</v>
      </c>
      <c r="AB72" s="1060"/>
      <c r="AC72" s="1060"/>
      <c r="AD72" s="1060"/>
      <c r="AE72" s="1060"/>
      <c r="AF72" s="1060">
        <f t="shared" si="3"/>
        <v>4</v>
      </c>
      <c r="AG72" s="1060"/>
      <c r="AH72" s="1060"/>
      <c r="AI72" s="1060"/>
      <c r="AJ72" s="1060"/>
      <c r="AK72" s="1060">
        <f>ROUND(23886/1000,0)</f>
        <v>24</v>
      </c>
      <c r="AL72" s="1060"/>
      <c r="AM72" s="1060"/>
      <c r="AN72" s="1060"/>
      <c r="AO72" s="1060"/>
      <c r="AP72" s="1060" t="s">
        <v>507</v>
      </c>
      <c r="AQ72" s="1060"/>
      <c r="AR72" s="1060"/>
      <c r="AS72" s="1060"/>
      <c r="AT72" s="1060"/>
      <c r="AU72" s="1060" t="s">
        <v>507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f>ROUND(4490716/1000,0)</f>
        <v>4491</v>
      </c>
      <c r="R73" s="1060"/>
      <c r="S73" s="1060"/>
      <c r="T73" s="1060"/>
      <c r="U73" s="1060"/>
      <c r="V73" s="1060">
        <f>ROUND(4451356/1000,0)</f>
        <v>4451</v>
      </c>
      <c r="W73" s="1060"/>
      <c r="X73" s="1060"/>
      <c r="Y73" s="1060"/>
      <c r="Z73" s="1060"/>
      <c r="AA73" s="1060">
        <f>ROUND((4490716-4451356)/1000,0)</f>
        <v>39</v>
      </c>
      <c r="AB73" s="1060"/>
      <c r="AC73" s="1060"/>
      <c r="AD73" s="1060"/>
      <c r="AE73" s="1060"/>
      <c r="AF73" s="1060">
        <f t="shared" si="3"/>
        <v>39</v>
      </c>
      <c r="AG73" s="1060"/>
      <c r="AH73" s="1060"/>
      <c r="AI73" s="1060"/>
      <c r="AJ73" s="1060"/>
      <c r="AK73" s="1060">
        <f>ROUND(102170/1000,0)</f>
        <v>102</v>
      </c>
      <c r="AL73" s="1060"/>
      <c r="AM73" s="1060"/>
      <c r="AN73" s="1060"/>
      <c r="AO73" s="1060"/>
      <c r="AP73" s="1060">
        <f>ROUND(2408596/1000,0)</f>
        <v>2409</v>
      </c>
      <c r="AQ73" s="1060"/>
      <c r="AR73" s="1060"/>
      <c r="AS73" s="1060"/>
      <c r="AT73" s="1060"/>
      <c r="AU73" s="1060">
        <f>ROUND(5897/1000,0)</f>
        <v>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578</v>
      </c>
      <c r="C74" s="1064"/>
      <c r="D74" s="1064"/>
      <c r="E74" s="1064"/>
      <c r="F74" s="1064"/>
      <c r="G74" s="1064"/>
      <c r="H74" s="1064"/>
      <c r="I74" s="1064"/>
      <c r="J74" s="1064"/>
      <c r="K74" s="1064"/>
      <c r="L74" s="1064"/>
      <c r="M74" s="1064"/>
      <c r="N74" s="1064"/>
      <c r="O74" s="1064"/>
      <c r="P74" s="1065"/>
      <c r="Q74" s="1066">
        <f>ROUND(2092162/1000,0)</f>
        <v>2092</v>
      </c>
      <c r="R74" s="1060"/>
      <c r="S74" s="1060"/>
      <c r="T74" s="1060"/>
      <c r="U74" s="1060"/>
      <c r="V74" s="1060">
        <f>ROUND(2019170/1000,0)</f>
        <v>2019</v>
      </c>
      <c r="W74" s="1060"/>
      <c r="X74" s="1060"/>
      <c r="Y74" s="1060"/>
      <c r="Z74" s="1060"/>
      <c r="AA74" s="1060">
        <f>ROUND((2092162-2019170)/1000,0)</f>
        <v>73</v>
      </c>
      <c r="AB74" s="1060"/>
      <c r="AC74" s="1060"/>
      <c r="AD74" s="1060"/>
      <c r="AE74" s="1060"/>
      <c r="AF74" s="1060">
        <f t="shared" si="3"/>
        <v>73</v>
      </c>
      <c r="AG74" s="1060"/>
      <c r="AH74" s="1060"/>
      <c r="AI74" s="1060"/>
      <c r="AJ74" s="1060"/>
      <c r="AK74" s="1060">
        <f>ROUND(114042/1000,0)</f>
        <v>114</v>
      </c>
      <c r="AL74" s="1060"/>
      <c r="AM74" s="1060"/>
      <c r="AN74" s="1060"/>
      <c r="AO74" s="1060"/>
      <c r="AP74" s="1060">
        <f>ROUND(1324774/1000,0)</f>
        <v>1325</v>
      </c>
      <c r="AQ74" s="1060"/>
      <c r="AR74" s="1060"/>
      <c r="AS74" s="1060"/>
      <c r="AT74" s="1060"/>
      <c r="AU74" s="1060" t="s">
        <v>580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579</v>
      </c>
      <c r="C75" s="1064"/>
      <c r="D75" s="1064"/>
      <c r="E75" s="1064"/>
      <c r="F75" s="1064"/>
      <c r="G75" s="1064"/>
      <c r="H75" s="1064"/>
      <c r="I75" s="1064"/>
      <c r="J75" s="1064"/>
      <c r="K75" s="1064"/>
      <c r="L75" s="1064"/>
      <c r="M75" s="1064"/>
      <c r="N75" s="1064"/>
      <c r="O75" s="1064"/>
      <c r="P75" s="1065"/>
      <c r="Q75" s="1067">
        <f>ROUND(9724840/1000,0)</f>
        <v>9725</v>
      </c>
      <c r="R75" s="1068"/>
      <c r="S75" s="1068"/>
      <c r="T75" s="1068"/>
      <c r="U75" s="1069"/>
      <c r="V75" s="1070">
        <f>ROUND(8703346/1000,0)</f>
        <v>8703</v>
      </c>
      <c r="W75" s="1068"/>
      <c r="X75" s="1068"/>
      <c r="Y75" s="1068"/>
      <c r="Z75" s="1069"/>
      <c r="AA75" s="1070">
        <f>ROUND((9724840-8703346)/1000,0)</f>
        <v>1021</v>
      </c>
      <c r="AB75" s="1068"/>
      <c r="AC75" s="1068"/>
      <c r="AD75" s="1068"/>
      <c r="AE75" s="1069"/>
      <c r="AF75" s="1070">
        <f t="shared" si="3"/>
        <v>1021</v>
      </c>
      <c r="AG75" s="1068"/>
      <c r="AH75" s="1068"/>
      <c r="AI75" s="1068"/>
      <c r="AJ75" s="1069"/>
      <c r="AK75" s="1070" t="s">
        <v>580</v>
      </c>
      <c r="AL75" s="1068"/>
      <c r="AM75" s="1068"/>
      <c r="AN75" s="1068"/>
      <c r="AO75" s="1069"/>
      <c r="AP75" s="1070" t="s">
        <v>507</v>
      </c>
      <c r="AQ75" s="1068"/>
      <c r="AR75" s="1068"/>
      <c r="AS75" s="1068"/>
      <c r="AT75" s="1069"/>
      <c r="AU75" s="1070" t="s">
        <v>507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381</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ROUND((509680-474378)/1000,0)+ROUND((169461194-164686892)/1000,0)+ROUND((887186-869820)/1000,0)+ROUND((339998-307382)/1000,0)+ROUND((176952-172792)/1000,0)+ROUND((4490716-4451356)/1000,0)+ROUND((2092162-2019170)/1000,0)+ROUND((9724840-8703346)/1000,0)</f>
        <v>5996</v>
      </c>
      <c r="AG88" s="1048"/>
      <c r="AH88" s="1048"/>
      <c r="AI88" s="1048"/>
      <c r="AJ88" s="1048"/>
      <c r="AK88" s="1052"/>
      <c r="AL88" s="1052"/>
      <c r="AM88" s="1052"/>
      <c r="AN88" s="1052"/>
      <c r="AO88" s="1052"/>
      <c r="AP88" s="1048">
        <f>ROUND((2408596+1324774)/1000,0)</f>
        <v>3733</v>
      </c>
      <c r="AQ88" s="1048"/>
      <c r="AR88" s="1048"/>
      <c r="AS88" s="1048"/>
      <c r="AT88" s="1048"/>
      <c r="AU88" s="1048">
        <f>ROUND(5897/1000,0)</f>
        <v>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f>
        <v>10</v>
      </c>
      <c r="CS102" s="1040"/>
      <c r="CT102" s="1040"/>
      <c r="CU102" s="1040"/>
      <c r="CV102" s="1041"/>
      <c r="CW102" s="1039">
        <v>1</v>
      </c>
      <c r="CX102" s="1040"/>
      <c r="CY102" s="1040"/>
      <c r="CZ102" s="1040"/>
      <c r="DA102" s="1041"/>
      <c r="DB102" s="1039" t="s">
        <v>588</v>
      </c>
      <c r="DC102" s="1040"/>
      <c r="DD102" s="1040"/>
      <c r="DE102" s="1040"/>
      <c r="DF102" s="1041"/>
      <c r="DG102" s="1039" t="s">
        <v>588</v>
      </c>
      <c r="DH102" s="1040"/>
      <c r="DI102" s="1040"/>
      <c r="DJ102" s="1040"/>
      <c r="DK102" s="1041"/>
      <c r="DL102" s="1039" t="s">
        <v>588</v>
      </c>
      <c r="DM102" s="1040"/>
      <c r="DN102" s="1040"/>
      <c r="DO102" s="1040"/>
      <c r="DP102" s="1041"/>
      <c r="DQ102" s="1039" t="s">
        <v>588</v>
      </c>
      <c r="DR102" s="1040"/>
      <c r="DS102" s="1040"/>
      <c r="DT102" s="1040"/>
      <c r="DU102" s="1041"/>
      <c r="DV102" s="1022" t="s">
        <v>588</v>
      </c>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301</v>
      </c>
      <c r="AG109" s="983"/>
      <c r="AH109" s="983"/>
      <c r="AI109" s="983"/>
      <c r="AJ109" s="984"/>
      <c r="AK109" s="985" t="s">
        <v>300</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301</v>
      </c>
      <c r="BW109" s="983"/>
      <c r="BX109" s="983"/>
      <c r="BY109" s="983"/>
      <c r="BZ109" s="984"/>
      <c r="CA109" s="985" t="s">
        <v>300</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301</v>
      </c>
      <c r="DM109" s="983"/>
      <c r="DN109" s="983"/>
      <c r="DO109" s="983"/>
      <c r="DP109" s="984"/>
      <c r="DQ109" s="985" t="s">
        <v>300</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205930</v>
      </c>
      <c r="AB110" s="976"/>
      <c r="AC110" s="976"/>
      <c r="AD110" s="976"/>
      <c r="AE110" s="977"/>
      <c r="AF110" s="978">
        <v>196079</v>
      </c>
      <c r="AG110" s="976"/>
      <c r="AH110" s="976"/>
      <c r="AI110" s="976"/>
      <c r="AJ110" s="977"/>
      <c r="AK110" s="978">
        <v>183235</v>
      </c>
      <c r="AL110" s="976"/>
      <c r="AM110" s="976"/>
      <c r="AN110" s="976"/>
      <c r="AO110" s="977"/>
      <c r="AP110" s="979">
        <v>19.399999999999999</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1855959</v>
      </c>
      <c r="BR110" s="923"/>
      <c r="BS110" s="923"/>
      <c r="BT110" s="923"/>
      <c r="BU110" s="923"/>
      <c r="BV110" s="923">
        <v>2039646</v>
      </c>
      <c r="BW110" s="923"/>
      <c r="BX110" s="923"/>
      <c r="BY110" s="923"/>
      <c r="BZ110" s="923"/>
      <c r="CA110" s="923">
        <v>2319240</v>
      </c>
      <c r="CB110" s="923"/>
      <c r="CC110" s="923"/>
      <c r="CD110" s="923"/>
      <c r="CE110" s="923"/>
      <c r="CF110" s="947">
        <v>245.3</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403</v>
      </c>
      <c r="DH110" s="923"/>
      <c r="DI110" s="923"/>
      <c r="DJ110" s="923"/>
      <c r="DK110" s="923"/>
      <c r="DL110" s="923" t="s">
        <v>429</v>
      </c>
      <c r="DM110" s="923"/>
      <c r="DN110" s="923"/>
      <c r="DO110" s="923"/>
      <c r="DP110" s="923"/>
      <c r="DQ110" s="923" t="s">
        <v>403</v>
      </c>
      <c r="DR110" s="923"/>
      <c r="DS110" s="923"/>
      <c r="DT110" s="923"/>
      <c r="DU110" s="923"/>
      <c r="DV110" s="924" t="s">
        <v>403</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383</v>
      </c>
      <c r="AB111" s="1004"/>
      <c r="AC111" s="1004"/>
      <c r="AD111" s="1004"/>
      <c r="AE111" s="1005"/>
      <c r="AF111" s="1006" t="s">
        <v>403</v>
      </c>
      <c r="AG111" s="1004"/>
      <c r="AH111" s="1004"/>
      <c r="AI111" s="1004"/>
      <c r="AJ111" s="1005"/>
      <c r="AK111" s="1006" t="s">
        <v>403</v>
      </c>
      <c r="AL111" s="1004"/>
      <c r="AM111" s="1004"/>
      <c r="AN111" s="1004"/>
      <c r="AO111" s="1005"/>
      <c r="AP111" s="1007" t="s">
        <v>229</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102456</v>
      </c>
      <c r="BR111" s="895"/>
      <c r="BS111" s="895"/>
      <c r="BT111" s="895"/>
      <c r="BU111" s="895"/>
      <c r="BV111" s="895">
        <v>81965</v>
      </c>
      <c r="BW111" s="895"/>
      <c r="BX111" s="895"/>
      <c r="BY111" s="895"/>
      <c r="BZ111" s="895"/>
      <c r="CA111" s="895">
        <v>61474</v>
      </c>
      <c r="CB111" s="895"/>
      <c r="CC111" s="895"/>
      <c r="CD111" s="895"/>
      <c r="CE111" s="895"/>
      <c r="CF111" s="956">
        <v>6.5</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229</v>
      </c>
      <c r="DH111" s="895"/>
      <c r="DI111" s="895"/>
      <c r="DJ111" s="895"/>
      <c r="DK111" s="895"/>
      <c r="DL111" s="895" t="s">
        <v>433</v>
      </c>
      <c r="DM111" s="895"/>
      <c r="DN111" s="895"/>
      <c r="DO111" s="895"/>
      <c r="DP111" s="895"/>
      <c r="DQ111" s="895" t="s">
        <v>434</v>
      </c>
      <c r="DR111" s="895"/>
      <c r="DS111" s="895"/>
      <c r="DT111" s="895"/>
      <c r="DU111" s="895"/>
      <c r="DV111" s="872" t="s">
        <v>383</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383</v>
      </c>
      <c r="AB112" s="858"/>
      <c r="AC112" s="858"/>
      <c r="AD112" s="858"/>
      <c r="AE112" s="859"/>
      <c r="AF112" s="860" t="s">
        <v>434</v>
      </c>
      <c r="AG112" s="858"/>
      <c r="AH112" s="858"/>
      <c r="AI112" s="858"/>
      <c r="AJ112" s="859"/>
      <c r="AK112" s="860" t="s">
        <v>433</v>
      </c>
      <c r="AL112" s="858"/>
      <c r="AM112" s="858"/>
      <c r="AN112" s="858"/>
      <c r="AO112" s="859"/>
      <c r="AP112" s="905" t="s">
        <v>229</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1605157</v>
      </c>
      <c r="BR112" s="895"/>
      <c r="BS112" s="895"/>
      <c r="BT112" s="895"/>
      <c r="BU112" s="895"/>
      <c r="BV112" s="895">
        <v>1544147</v>
      </c>
      <c r="BW112" s="895"/>
      <c r="BX112" s="895"/>
      <c r="BY112" s="895"/>
      <c r="BZ112" s="895"/>
      <c r="CA112" s="895">
        <v>1447901</v>
      </c>
      <c r="CB112" s="895"/>
      <c r="CC112" s="895"/>
      <c r="CD112" s="895"/>
      <c r="CE112" s="895"/>
      <c r="CF112" s="956">
        <v>153.1</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229</v>
      </c>
      <c r="DH112" s="895"/>
      <c r="DI112" s="895"/>
      <c r="DJ112" s="895"/>
      <c r="DK112" s="895"/>
      <c r="DL112" s="895" t="s">
        <v>229</v>
      </c>
      <c r="DM112" s="895"/>
      <c r="DN112" s="895"/>
      <c r="DO112" s="895"/>
      <c r="DP112" s="895"/>
      <c r="DQ112" s="895" t="s">
        <v>439</v>
      </c>
      <c r="DR112" s="895"/>
      <c r="DS112" s="895"/>
      <c r="DT112" s="895"/>
      <c r="DU112" s="895"/>
      <c r="DV112" s="872" t="s">
        <v>439</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113022</v>
      </c>
      <c r="AB113" s="1004"/>
      <c r="AC113" s="1004"/>
      <c r="AD113" s="1004"/>
      <c r="AE113" s="1005"/>
      <c r="AF113" s="1006">
        <v>107602</v>
      </c>
      <c r="AG113" s="1004"/>
      <c r="AH113" s="1004"/>
      <c r="AI113" s="1004"/>
      <c r="AJ113" s="1005"/>
      <c r="AK113" s="1006">
        <v>111150</v>
      </c>
      <c r="AL113" s="1004"/>
      <c r="AM113" s="1004"/>
      <c r="AN113" s="1004"/>
      <c r="AO113" s="1005"/>
      <c r="AP113" s="1007">
        <v>11.8</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8887</v>
      </c>
      <c r="BR113" s="895"/>
      <c r="BS113" s="895"/>
      <c r="BT113" s="895"/>
      <c r="BU113" s="895"/>
      <c r="BV113" s="895">
        <v>6973</v>
      </c>
      <c r="BW113" s="895"/>
      <c r="BX113" s="895"/>
      <c r="BY113" s="895"/>
      <c r="BZ113" s="895"/>
      <c r="CA113" s="895">
        <v>5897</v>
      </c>
      <c r="CB113" s="895"/>
      <c r="CC113" s="895"/>
      <c r="CD113" s="895"/>
      <c r="CE113" s="895"/>
      <c r="CF113" s="956">
        <v>0.6</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383</v>
      </c>
      <c r="DH113" s="858"/>
      <c r="DI113" s="858"/>
      <c r="DJ113" s="858"/>
      <c r="DK113" s="859"/>
      <c r="DL113" s="860" t="s">
        <v>383</v>
      </c>
      <c r="DM113" s="858"/>
      <c r="DN113" s="858"/>
      <c r="DO113" s="858"/>
      <c r="DP113" s="859"/>
      <c r="DQ113" s="860" t="s">
        <v>403</v>
      </c>
      <c r="DR113" s="858"/>
      <c r="DS113" s="858"/>
      <c r="DT113" s="858"/>
      <c r="DU113" s="859"/>
      <c r="DV113" s="905" t="s">
        <v>403</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4393</v>
      </c>
      <c r="AB114" s="858"/>
      <c r="AC114" s="858"/>
      <c r="AD114" s="858"/>
      <c r="AE114" s="859"/>
      <c r="AF114" s="860">
        <v>4367</v>
      </c>
      <c r="AG114" s="858"/>
      <c r="AH114" s="858"/>
      <c r="AI114" s="858"/>
      <c r="AJ114" s="859"/>
      <c r="AK114" s="860">
        <v>1139</v>
      </c>
      <c r="AL114" s="858"/>
      <c r="AM114" s="858"/>
      <c r="AN114" s="858"/>
      <c r="AO114" s="859"/>
      <c r="AP114" s="905">
        <v>0.1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165776</v>
      </c>
      <c r="BR114" s="895"/>
      <c r="BS114" s="895"/>
      <c r="BT114" s="895"/>
      <c r="BU114" s="895"/>
      <c r="BV114" s="895">
        <v>142826</v>
      </c>
      <c r="BW114" s="895"/>
      <c r="BX114" s="895"/>
      <c r="BY114" s="895"/>
      <c r="BZ114" s="895"/>
      <c r="CA114" s="895">
        <v>123892</v>
      </c>
      <c r="CB114" s="895"/>
      <c r="CC114" s="895"/>
      <c r="CD114" s="895"/>
      <c r="CE114" s="895"/>
      <c r="CF114" s="956">
        <v>13.1</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383</v>
      </c>
      <c r="DH114" s="858"/>
      <c r="DI114" s="858"/>
      <c r="DJ114" s="858"/>
      <c r="DK114" s="859"/>
      <c r="DL114" s="860" t="s">
        <v>383</v>
      </c>
      <c r="DM114" s="858"/>
      <c r="DN114" s="858"/>
      <c r="DO114" s="858"/>
      <c r="DP114" s="859"/>
      <c r="DQ114" s="860" t="s">
        <v>383</v>
      </c>
      <c r="DR114" s="858"/>
      <c r="DS114" s="858"/>
      <c r="DT114" s="858"/>
      <c r="DU114" s="859"/>
      <c r="DV114" s="905" t="s">
        <v>383</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23191</v>
      </c>
      <c r="AB115" s="1004"/>
      <c r="AC115" s="1004"/>
      <c r="AD115" s="1004"/>
      <c r="AE115" s="1005"/>
      <c r="AF115" s="1006">
        <v>20491</v>
      </c>
      <c r="AG115" s="1004"/>
      <c r="AH115" s="1004"/>
      <c r="AI115" s="1004"/>
      <c r="AJ115" s="1005"/>
      <c r="AK115" s="1006">
        <v>20491</v>
      </c>
      <c r="AL115" s="1004"/>
      <c r="AM115" s="1004"/>
      <c r="AN115" s="1004"/>
      <c r="AO115" s="1005"/>
      <c r="AP115" s="1007">
        <v>2.2000000000000002</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383</v>
      </c>
      <c r="BR115" s="895"/>
      <c r="BS115" s="895"/>
      <c r="BT115" s="895"/>
      <c r="BU115" s="895"/>
      <c r="BV115" s="895" t="s">
        <v>403</v>
      </c>
      <c r="BW115" s="895"/>
      <c r="BX115" s="895"/>
      <c r="BY115" s="895"/>
      <c r="BZ115" s="895"/>
      <c r="CA115" s="895" t="s">
        <v>429</v>
      </c>
      <c r="CB115" s="895"/>
      <c r="CC115" s="895"/>
      <c r="CD115" s="895"/>
      <c r="CE115" s="895"/>
      <c r="CF115" s="956" t="s">
        <v>403</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403</v>
      </c>
      <c r="DH115" s="858"/>
      <c r="DI115" s="858"/>
      <c r="DJ115" s="858"/>
      <c r="DK115" s="859"/>
      <c r="DL115" s="860" t="s">
        <v>229</v>
      </c>
      <c r="DM115" s="858"/>
      <c r="DN115" s="858"/>
      <c r="DO115" s="858"/>
      <c r="DP115" s="859"/>
      <c r="DQ115" s="860" t="s">
        <v>229</v>
      </c>
      <c r="DR115" s="858"/>
      <c r="DS115" s="858"/>
      <c r="DT115" s="858"/>
      <c r="DU115" s="859"/>
      <c r="DV115" s="905" t="s">
        <v>434</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229</v>
      </c>
      <c r="AB116" s="858"/>
      <c r="AC116" s="858"/>
      <c r="AD116" s="858"/>
      <c r="AE116" s="859"/>
      <c r="AF116" s="860" t="s">
        <v>383</v>
      </c>
      <c r="AG116" s="858"/>
      <c r="AH116" s="858"/>
      <c r="AI116" s="858"/>
      <c r="AJ116" s="859"/>
      <c r="AK116" s="860" t="s">
        <v>429</v>
      </c>
      <c r="AL116" s="858"/>
      <c r="AM116" s="858"/>
      <c r="AN116" s="858"/>
      <c r="AO116" s="859"/>
      <c r="AP116" s="905" t="s">
        <v>383</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403</v>
      </c>
      <c r="BR116" s="895"/>
      <c r="BS116" s="895"/>
      <c r="BT116" s="895"/>
      <c r="BU116" s="895"/>
      <c r="BV116" s="895" t="s">
        <v>403</v>
      </c>
      <c r="BW116" s="895"/>
      <c r="BX116" s="895"/>
      <c r="BY116" s="895"/>
      <c r="BZ116" s="895"/>
      <c r="CA116" s="895" t="s">
        <v>403</v>
      </c>
      <c r="CB116" s="895"/>
      <c r="CC116" s="895"/>
      <c r="CD116" s="895"/>
      <c r="CE116" s="895"/>
      <c r="CF116" s="956" t="s">
        <v>433</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229</v>
      </c>
      <c r="DH116" s="858"/>
      <c r="DI116" s="858"/>
      <c r="DJ116" s="858"/>
      <c r="DK116" s="859"/>
      <c r="DL116" s="860" t="s">
        <v>229</v>
      </c>
      <c r="DM116" s="858"/>
      <c r="DN116" s="858"/>
      <c r="DO116" s="858"/>
      <c r="DP116" s="859"/>
      <c r="DQ116" s="860" t="s">
        <v>434</v>
      </c>
      <c r="DR116" s="858"/>
      <c r="DS116" s="858"/>
      <c r="DT116" s="858"/>
      <c r="DU116" s="859"/>
      <c r="DV116" s="905" t="s">
        <v>439</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346536</v>
      </c>
      <c r="AB117" s="990"/>
      <c r="AC117" s="990"/>
      <c r="AD117" s="990"/>
      <c r="AE117" s="991"/>
      <c r="AF117" s="992">
        <v>328539</v>
      </c>
      <c r="AG117" s="990"/>
      <c r="AH117" s="990"/>
      <c r="AI117" s="990"/>
      <c r="AJ117" s="991"/>
      <c r="AK117" s="992">
        <v>316015</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383</v>
      </c>
      <c r="BR117" s="895"/>
      <c r="BS117" s="895"/>
      <c r="BT117" s="895"/>
      <c r="BU117" s="895"/>
      <c r="BV117" s="895" t="s">
        <v>229</v>
      </c>
      <c r="BW117" s="895"/>
      <c r="BX117" s="895"/>
      <c r="BY117" s="895"/>
      <c r="BZ117" s="895"/>
      <c r="CA117" s="895" t="s">
        <v>229</v>
      </c>
      <c r="CB117" s="895"/>
      <c r="CC117" s="895"/>
      <c r="CD117" s="895"/>
      <c r="CE117" s="895"/>
      <c r="CF117" s="956" t="s">
        <v>229</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229</v>
      </c>
      <c r="DM117" s="858"/>
      <c r="DN117" s="858"/>
      <c r="DO117" s="858"/>
      <c r="DP117" s="859"/>
      <c r="DQ117" s="860" t="s">
        <v>229</v>
      </c>
      <c r="DR117" s="858"/>
      <c r="DS117" s="858"/>
      <c r="DT117" s="858"/>
      <c r="DU117" s="859"/>
      <c r="DV117" s="905" t="s">
        <v>433</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301</v>
      </c>
      <c r="AG118" s="983"/>
      <c r="AH118" s="983"/>
      <c r="AI118" s="983"/>
      <c r="AJ118" s="984"/>
      <c r="AK118" s="985" t="s">
        <v>300</v>
      </c>
      <c r="AL118" s="983"/>
      <c r="AM118" s="983"/>
      <c r="AN118" s="983"/>
      <c r="AO118" s="984"/>
      <c r="AP118" s="986" t="s">
        <v>423</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383</v>
      </c>
      <c r="BR118" s="926"/>
      <c r="BS118" s="926"/>
      <c r="BT118" s="926"/>
      <c r="BU118" s="926"/>
      <c r="BV118" s="926" t="s">
        <v>434</v>
      </c>
      <c r="BW118" s="926"/>
      <c r="BX118" s="926"/>
      <c r="BY118" s="926"/>
      <c r="BZ118" s="926"/>
      <c r="CA118" s="926" t="s">
        <v>229</v>
      </c>
      <c r="CB118" s="926"/>
      <c r="CC118" s="926"/>
      <c r="CD118" s="926"/>
      <c r="CE118" s="926"/>
      <c r="CF118" s="956" t="s">
        <v>229</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102456</v>
      </c>
      <c r="DH118" s="858"/>
      <c r="DI118" s="858"/>
      <c r="DJ118" s="858"/>
      <c r="DK118" s="859"/>
      <c r="DL118" s="860">
        <v>81965</v>
      </c>
      <c r="DM118" s="858"/>
      <c r="DN118" s="858"/>
      <c r="DO118" s="858"/>
      <c r="DP118" s="859"/>
      <c r="DQ118" s="860">
        <v>61474</v>
      </c>
      <c r="DR118" s="858"/>
      <c r="DS118" s="858"/>
      <c r="DT118" s="858"/>
      <c r="DU118" s="859"/>
      <c r="DV118" s="905">
        <v>6.5</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383</v>
      </c>
      <c r="AB119" s="976"/>
      <c r="AC119" s="976"/>
      <c r="AD119" s="976"/>
      <c r="AE119" s="977"/>
      <c r="AF119" s="978" t="s">
        <v>433</v>
      </c>
      <c r="AG119" s="976"/>
      <c r="AH119" s="976"/>
      <c r="AI119" s="976"/>
      <c r="AJ119" s="977"/>
      <c r="AK119" s="978" t="s">
        <v>433</v>
      </c>
      <c r="AL119" s="976"/>
      <c r="AM119" s="976"/>
      <c r="AN119" s="976"/>
      <c r="AO119" s="977"/>
      <c r="AP119" s="979" t="s">
        <v>433</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457</v>
      </c>
      <c r="BP119" s="959"/>
      <c r="BQ119" s="963">
        <v>3738235</v>
      </c>
      <c r="BR119" s="926"/>
      <c r="BS119" s="926"/>
      <c r="BT119" s="926"/>
      <c r="BU119" s="926"/>
      <c r="BV119" s="926">
        <v>3815557</v>
      </c>
      <c r="BW119" s="926"/>
      <c r="BX119" s="926"/>
      <c r="BY119" s="926"/>
      <c r="BZ119" s="926"/>
      <c r="CA119" s="926">
        <v>3958404</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434</v>
      </c>
      <c r="DH119" s="841"/>
      <c r="DI119" s="841"/>
      <c r="DJ119" s="841"/>
      <c r="DK119" s="842"/>
      <c r="DL119" s="843" t="s">
        <v>229</v>
      </c>
      <c r="DM119" s="841"/>
      <c r="DN119" s="841"/>
      <c r="DO119" s="841"/>
      <c r="DP119" s="842"/>
      <c r="DQ119" s="843" t="s">
        <v>403</v>
      </c>
      <c r="DR119" s="841"/>
      <c r="DS119" s="841"/>
      <c r="DT119" s="841"/>
      <c r="DU119" s="842"/>
      <c r="DV119" s="929" t="s">
        <v>229</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383</v>
      </c>
      <c r="AG120" s="858"/>
      <c r="AH120" s="858"/>
      <c r="AI120" s="858"/>
      <c r="AJ120" s="859"/>
      <c r="AK120" s="860" t="s">
        <v>434</v>
      </c>
      <c r="AL120" s="858"/>
      <c r="AM120" s="858"/>
      <c r="AN120" s="858"/>
      <c r="AO120" s="859"/>
      <c r="AP120" s="905" t="s">
        <v>229</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2046643</v>
      </c>
      <c r="BR120" s="923"/>
      <c r="BS120" s="923"/>
      <c r="BT120" s="923"/>
      <c r="BU120" s="923"/>
      <c r="BV120" s="923">
        <v>1778896</v>
      </c>
      <c r="BW120" s="923"/>
      <c r="BX120" s="923"/>
      <c r="BY120" s="923"/>
      <c r="BZ120" s="923"/>
      <c r="CA120" s="923">
        <v>1581204</v>
      </c>
      <c r="CB120" s="923"/>
      <c r="CC120" s="923"/>
      <c r="CD120" s="923"/>
      <c r="CE120" s="923"/>
      <c r="CF120" s="947">
        <v>167.2</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1213082</v>
      </c>
      <c r="DH120" s="923"/>
      <c r="DI120" s="923"/>
      <c r="DJ120" s="923"/>
      <c r="DK120" s="923"/>
      <c r="DL120" s="923">
        <v>1172298</v>
      </c>
      <c r="DM120" s="923"/>
      <c r="DN120" s="923"/>
      <c r="DO120" s="923"/>
      <c r="DP120" s="923"/>
      <c r="DQ120" s="923">
        <v>1109929</v>
      </c>
      <c r="DR120" s="923"/>
      <c r="DS120" s="923"/>
      <c r="DT120" s="923"/>
      <c r="DU120" s="923"/>
      <c r="DV120" s="924">
        <v>117.4</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229</v>
      </c>
      <c r="AB121" s="858"/>
      <c r="AC121" s="858"/>
      <c r="AD121" s="858"/>
      <c r="AE121" s="859"/>
      <c r="AF121" s="860" t="s">
        <v>403</v>
      </c>
      <c r="AG121" s="858"/>
      <c r="AH121" s="858"/>
      <c r="AI121" s="858"/>
      <c r="AJ121" s="859"/>
      <c r="AK121" s="860" t="s">
        <v>229</v>
      </c>
      <c r="AL121" s="858"/>
      <c r="AM121" s="858"/>
      <c r="AN121" s="858"/>
      <c r="AO121" s="859"/>
      <c r="AP121" s="905" t="s">
        <v>433</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37547</v>
      </c>
      <c r="BR121" s="895"/>
      <c r="BS121" s="895"/>
      <c r="BT121" s="895"/>
      <c r="BU121" s="895"/>
      <c r="BV121" s="895">
        <v>32648</v>
      </c>
      <c r="BW121" s="895"/>
      <c r="BX121" s="895"/>
      <c r="BY121" s="895"/>
      <c r="BZ121" s="895"/>
      <c r="CA121" s="895">
        <v>40545</v>
      </c>
      <c r="CB121" s="895"/>
      <c r="CC121" s="895"/>
      <c r="CD121" s="895"/>
      <c r="CE121" s="895"/>
      <c r="CF121" s="956">
        <v>4.3</v>
      </c>
      <c r="CG121" s="957"/>
      <c r="CH121" s="957"/>
      <c r="CI121" s="957"/>
      <c r="CJ121" s="957"/>
      <c r="CK121" s="950"/>
      <c r="CL121" s="936"/>
      <c r="CM121" s="936"/>
      <c r="CN121" s="936"/>
      <c r="CO121" s="937"/>
      <c r="CP121" s="916" t="s">
        <v>399</v>
      </c>
      <c r="CQ121" s="917"/>
      <c r="CR121" s="917"/>
      <c r="CS121" s="917"/>
      <c r="CT121" s="917"/>
      <c r="CU121" s="917"/>
      <c r="CV121" s="917"/>
      <c r="CW121" s="917"/>
      <c r="CX121" s="917"/>
      <c r="CY121" s="917"/>
      <c r="CZ121" s="917"/>
      <c r="DA121" s="917"/>
      <c r="DB121" s="917"/>
      <c r="DC121" s="917"/>
      <c r="DD121" s="917"/>
      <c r="DE121" s="917"/>
      <c r="DF121" s="918"/>
      <c r="DG121" s="894">
        <v>392075</v>
      </c>
      <c r="DH121" s="895"/>
      <c r="DI121" s="895"/>
      <c r="DJ121" s="895"/>
      <c r="DK121" s="895"/>
      <c r="DL121" s="895">
        <v>371849</v>
      </c>
      <c r="DM121" s="895"/>
      <c r="DN121" s="895"/>
      <c r="DO121" s="895"/>
      <c r="DP121" s="895"/>
      <c r="DQ121" s="895">
        <v>337972</v>
      </c>
      <c r="DR121" s="895"/>
      <c r="DS121" s="895"/>
      <c r="DT121" s="895"/>
      <c r="DU121" s="895"/>
      <c r="DV121" s="872">
        <v>35.700000000000003</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433</v>
      </c>
      <c r="AG122" s="858"/>
      <c r="AH122" s="858"/>
      <c r="AI122" s="858"/>
      <c r="AJ122" s="859"/>
      <c r="AK122" s="860" t="s">
        <v>383</v>
      </c>
      <c r="AL122" s="858"/>
      <c r="AM122" s="858"/>
      <c r="AN122" s="858"/>
      <c r="AO122" s="859"/>
      <c r="AP122" s="905" t="s">
        <v>229</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2220554</v>
      </c>
      <c r="BR122" s="926"/>
      <c r="BS122" s="926"/>
      <c r="BT122" s="926"/>
      <c r="BU122" s="926"/>
      <c r="BV122" s="926">
        <v>2396384</v>
      </c>
      <c r="BW122" s="926"/>
      <c r="BX122" s="926"/>
      <c r="BY122" s="926"/>
      <c r="BZ122" s="926"/>
      <c r="CA122" s="926">
        <v>2377972</v>
      </c>
      <c r="CB122" s="926"/>
      <c r="CC122" s="926"/>
      <c r="CD122" s="926"/>
      <c r="CE122" s="926"/>
      <c r="CF122" s="927">
        <v>251.5</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383</v>
      </c>
      <c r="DH122" s="895"/>
      <c r="DI122" s="895"/>
      <c r="DJ122" s="895"/>
      <c r="DK122" s="895"/>
      <c r="DL122" s="895" t="s">
        <v>433</v>
      </c>
      <c r="DM122" s="895"/>
      <c r="DN122" s="895"/>
      <c r="DO122" s="895"/>
      <c r="DP122" s="895"/>
      <c r="DQ122" s="895" t="s">
        <v>229</v>
      </c>
      <c r="DR122" s="895"/>
      <c r="DS122" s="895"/>
      <c r="DT122" s="895"/>
      <c r="DU122" s="895"/>
      <c r="DV122" s="872" t="s">
        <v>229</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229</v>
      </c>
      <c r="AB123" s="858"/>
      <c r="AC123" s="858"/>
      <c r="AD123" s="858"/>
      <c r="AE123" s="859"/>
      <c r="AF123" s="860" t="s">
        <v>403</v>
      </c>
      <c r="AG123" s="858"/>
      <c r="AH123" s="858"/>
      <c r="AI123" s="858"/>
      <c r="AJ123" s="859"/>
      <c r="AK123" s="860" t="s">
        <v>434</v>
      </c>
      <c r="AL123" s="858"/>
      <c r="AM123" s="858"/>
      <c r="AN123" s="858"/>
      <c r="AO123" s="859"/>
      <c r="AP123" s="905" t="s">
        <v>429</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467</v>
      </c>
      <c r="BP123" s="959"/>
      <c r="BQ123" s="913">
        <v>4304744</v>
      </c>
      <c r="BR123" s="914"/>
      <c r="BS123" s="914"/>
      <c r="BT123" s="914"/>
      <c r="BU123" s="914"/>
      <c r="BV123" s="914">
        <v>4207928</v>
      </c>
      <c r="BW123" s="914"/>
      <c r="BX123" s="914"/>
      <c r="BY123" s="914"/>
      <c r="BZ123" s="914"/>
      <c r="CA123" s="914">
        <v>3999721</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229</v>
      </c>
      <c r="DH123" s="858"/>
      <c r="DI123" s="858"/>
      <c r="DJ123" s="858"/>
      <c r="DK123" s="859"/>
      <c r="DL123" s="860" t="s">
        <v>229</v>
      </c>
      <c r="DM123" s="858"/>
      <c r="DN123" s="858"/>
      <c r="DO123" s="858"/>
      <c r="DP123" s="859"/>
      <c r="DQ123" s="860" t="s">
        <v>229</v>
      </c>
      <c r="DR123" s="858"/>
      <c r="DS123" s="858"/>
      <c r="DT123" s="858"/>
      <c r="DU123" s="859"/>
      <c r="DV123" s="905" t="s">
        <v>229</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229</v>
      </c>
      <c r="AB124" s="858"/>
      <c r="AC124" s="858"/>
      <c r="AD124" s="858"/>
      <c r="AE124" s="859"/>
      <c r="AF124" s="860" t="s">
        <v>229</v>
      </c>
      <c r="AG124" s="858"/>
      <c r="AH124" s="858"/>
      <c r="AI124" s="858"/>
      <c r="AJ124" s="859"/>
      <c r="AK124" s="860" t="s">
        <v>229</v>
      </c>
      <c r="AL124" s="858"/>
      <c r="AM124" s="858"/>
      <c r="AN124" s="858"/>
      <c r="AO124" s="859"/>
      <c r="AP124" s="905" t="s">
        <v>229</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229</v>
      </c>
      <c r="BR124" s="912"/>
      <c r="BS124" s="912"/>
      <c r="BT124" s="912"/>
      <c r="BU124" s="912"/>
      <c r="BV124" s="912" t="s">
        <v>229</v>
      </c>
      <c r="BW124" s="912"/>
      <c r="BX124" s="912"/>
      <c r="BY124" s="912"/>
      <c r="BZ124" s="912"/>
      <c r="CA124" s="912" t="s">
        <v>229</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229</v>
      </c>
      <c r="DH124" s="841"/>
      <c r="DI124" s="841"/>
      <c r="DJ124" s="841"/>
      <c r="DK124" s="842"/>
      <c r="DL124" s="843" t="s">
        <v>429</v>
      </c>
      <c r="DM124" s="841"/>
      <c r="DN124" s="841"/>
      <c r="DO124" s="841"/>
      <c r="DP124" s="842"/>
      <c r="DQ124" s="843" t="s">
        <v>229</v>
      </c>
      <c r="DR124" s="841"/>
      <c r="DS124" s="841"/>
      <c r="DT124" s="841"/>
      <c r="DU124" s="842"/>
      <c r="DV124" s="929" t="s">
        <v>229</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229</v>
      </c>
      <c r="AB125" s="858"/>
      <c r="AC125" s="858"/>
      <c r="AD125" s="858"/>
      <c r="AE125" s="859"/>
      <c r="AF125" s="860" t="s">
        <v>229</v>
      </c>
      <c r="AG125" s="858"/>
      <c r="AH125" s="858"/>
      <c r="AI125" s="858"/>
      <c r="AJ125" s="859"/>
      <c r="AK125" s="860" t="s">
        <v>229</v>
      </c>
      <c r="AL125" s="858"/>
      <c r="AM125" s="858"/>
      <c r="AN125" s="858"/>
      <c r="AO125" s="859"/>
      <c r="AP125" s="905" t="s">
        <v>229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403</v>
      </c>
      <c r="DH125" s="923"/>
      <c r="DI125" s="923"/>
      <c r="DJ125" s="923"/>
      <c r="DK125" s="923"/>
      <c r="DL125" s="923" t="s">
        <v>229</v>
      </c>
      <c r="DM125" s="923"/>
      <c r="DN125" s="923"/>
      <c r="DO125" s="923"/>
      <c r="DP125" s="923"/>
      <c r="DQ125" s="923" t="s">
        <v>229</v>
      </c>
      <c r="DR125" s="923"/>
      <c r="DS125" s="923"/>
      <c r="DT125" s="923"/>
      <c r="DU125" s="923"/>
      <c r="DV125" s="924" t="s">
        <v>403</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23191</v>
      </c>
      <c r="AB126" s="858"/>
      <c r="AC126" s="858"/>
      <c r="AD126" s="858"/>
      <c r="AE126" s="859"/>
      <c r="AF126" s="860">
        <v>20491</v>
      </c>
      <c r="AG126" s="858"/>
      <c r="AH126" s="858"/>
      <c r="AI126" s="858"/>
      <c r="AJ126" s="859"/>
      <c r="AK126" s="860">
        <v>20491</v>
      </c>
      <c r="AL126" s="858"/>
      <c r="AM126" s="858"/>
      <c r="AN126" s="858"/>
      <c r="AO126" s="859"/>
      <c r="AP126" s="905">
        <v>2.2000000000000002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403</v>
      </c>
      <c r="DH126" s="895"/>
      <c r="DI126" s="895"/>
      <c r="DJ126" s="895"/>
      <c r="DK126" s="895"/>
      <c r="DL126" s="895" t="s">
        <v>229</v>
      </c>
      <c r="DM126" s="895"/>
      <c r="DN126" s="895"/>
      <c r="DO126" s="895"/>
      <c r="DP126" s="895"/>
      <c r="DQ126" s="895" t="s">
        <v>229</v>
      </c>
      <c r="DR126" s="895"/>
      <c r="DS126" s="895"/>
      <c r="DT126" s="895"/>
      <c r="DU126" s="895"/>
      <c r="DV126" s="872" t="s">
        <v>403</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403</v>
      </c>
      <c r="AB127" s="858"/>
      <c r="AC127" s="858"/>
      <c r="AD127" s="858"/>
      <c r="AE127" s="859"/>
      <c r="AF127" s="860" t="s">
        <v>229</v>
      </c>
      <c r="AG127" s="858"/>
      <c r="AH127" s="858"/>
      <c r="AI127" s="858"/>
      <c r="AJ127" s="859"/>
      <c r="AK127" s="860" t="s">
        <v>403</v>
      </c>
      <c r="AL127" s="858"/>
      <c r="AM127" s="858"/>
      <c r="AN127" s="858"/>
      <c r="AO127" s="859"/>
      <c r="AP127" s="905" t="s">
        <v>229</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229</v>
      </c>
      <c r="DH127" s="895"/>
      <c r="DI127" s="895"/>
      <c r="DJ127" s="895"/>
      <c r="DK127" s="895"/>
      <c r="DL127" s="895" t="s">
        <v>229</v>
      </c>
      <c r="DM127" s="895"/>
      <c r="DN127" s="895"/>
      <c r="DO127" s="895"/>
      <c r="DP127" s="895"/>
      <c r="DQ127" s="895" t="s">
        <v>403</v>
      </c>
      <c r="DR127" s="895"/>
      <c r="DS127" s="895"/>
      <c r="DT127" s="895"/>
      <c r="DU127" s="895"/>
      <c r="DV127" s="872" t="s">
        <v>229</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6884</v>
      </c>
      <c r="AB128" s="879"/>
      <c r="AC128" s="879"/>
      <c r="AD128" s="879"/>
      <c r="AE128" s="880"/>
      <c r="AF128" s="881">
        <v>5560</v>
      </c>
      <c r="AG128" s="879"/>
      <c r="AH128" s="879"/>
      <c r="AI128" s="879"/>
      <c r="AJ128" s="880"/>
      <c r="AK128" s="881">
        <v>5618</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429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439</v>
      </c>
      <c r="DH128" s="869"/>
      <c r="DI128" s="869"/>
      <c r="DJ128" s="869"/>
      <c r="DK128" s="869"/>
      <c r="DL128" s="869" t="s">
        <v>229</v>
      </c>
      <c r="DM128" s="869"/>
      <c r="DN128" s="869"/>
      <c r="DO128" s="869"/>
      <c r="DP128" s="869"/>
      <c r="DQ128" s="869" t="s">
        <v>229</v>
      </c>
      <c r="DR128" s="869"/>
      <c r="DS128" s="869"/>
      <c r="DT128" s="869"/>
      <c r="DU128" s="869"/>
      <c r="DV128" s="870" t="s">
        <v>229</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1270697</v>
      </c>
      <c r="AB129" s="858"/>
      <c r="AC129" s="858"/>
      <c r="AD129" s="858"/>
      <c r="AE129" s="859"/>
      <c r="AF129" s="860">
        <v>1206546</v>
      </c>
      <c r="AG129" s="858"/>
      <c r="AH129" s="858"/>
      <c r="AI129" s="858"/>
      <c r="AJ129" s="859"/>
      <c r="AK129" s="860">
        <v>1143090</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229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208369</v>
      </c>
      <c r="AB130" s="858"/>
      <c r="AC130" s="858"/>
      <c r="AD130" s="858"/>
      <c r="AE130" s="859"/>
      <c r="AF130" s="860">
        <v>201759</v>
      </c>
      <c r="AG130" s="858"/>
      <c r="AH130" s="858"/>
      <c r="AI130" s="858"/>
      <c r="AJ130" s="859"/>
      <c r="AK130" s="860">
        <v>197464</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12.1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1062328</v>
      </c>
      <c r="AB131" s="841"/>
      <c r="AC131" s="841"/>
      <c r="AD131" s="841"/>
      <c r="AE131" s="842"/>
      <c r="AF131" s="843">
        <v>1004787</v>
      </c>
      <c r="AG131" s="841"/>
      <c r="AH131" s="841"/>
      <c r="AI131" s="841"/>
      <c r="AJ131" s="842"/>
      <c r="AK131" s="843">
        <v>945626</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491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12.35804761</v>
      </c>
      <c r="AB132" s="821"/>
      <c r="AC132" s="821"/>
      <c r="AD132" s="821"/>
      <c r="AE132" s="822"/>
      <c r="AF132" s="823">
        <v>12.06424844</v>
      </c>
      <c r="AG132" s="821"/>
      <c r="AH132" s="821"/>
      <c r="AI132" s="821"/>
      <c r="AJ132" s="822"/>
      <c r="AK132" s="823">
        <v>11.94267078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12</v>
      </c>
      <c r="AB133" s="800"/>
      <c r="AC133" s="800"/>
      <c r="AD133" s="800"/>
      <c r="AE133" s="801"/>
      <c r="AF133" s="799">
        <v>12</v>
      </c>
      <c r="AG133" s="800"/>
      <c r="AH133" s="800"/>
      <c r="AI133" s="800"/>
      <c r="AJ133" s="801"/>
      <c r="AK133" s="799">
        <v>12.1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YmzhzAn/Icwm9TBxpY1Si6f7ZmqPt9AryLgdY9StTnA2GEVL0lpVNszjlHKhjoe/1znlZsGChUUR9C6SlWIIg==" saltValue="pegVAtssXXRNctgUlDDX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pJHoqonQxa4ANputG1j/a3UdCz367jFDyRKSLzhYOGtGdh9D2sEl8CrgyKMrIicqSEOEHolsomYSq0MBfIBfw==" saltValue="5gUKaOBtBH0OgmSFf5DFE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yjgVRv8pjfGzuRTY3XtyEJik0cUjanQzCqmPvCh2eKHVsLhDjl/lr2kHeKuxpgy7r8yGD5TkxLpbjcvUivJ/g==" saltValue="pQfg0BexYGTCQASKObjI6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350117</v>
      </c>
      <c r="AP9" s="312">
        <v>255747</v>
      </c>
      <c r="AQ9" s="313">
        <v>190701</v>
      </c>
      <c r="AR9" s="314">
        <v>34.1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14209</v>
      </c>
      <c r="AP10" s="315">
        <v>10379</v>
      </c>
      <c r="AQ10" s="316">
        <v>22807</v>
      </c>
      <c r="AR10" s="317">
        <v>-54.5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49240</v>
      </c>
      <c r="AP11" s="315">
        <v>35968</v>
      </c>
      <c r="AQ11" s="316">
        <v>29822</v>
      </c>
      <c r="AR11" s="317">
        <v>20.6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508</v>
      </c>
      <c r="AL13" s="1227"/>
      <c r="AM13" s="1227"/>
      <c r="AN13" s="1228"/>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31949</v>
      </c>
      <c r="AP14" s="315">
        <v>23337</v>
      </c>
      <c r="AQ14" s="316">
        <v>10094</v>
      </c>
      <c r="AR14" s="317">
        <v>131.19999999999999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24580</v>
      </c>
      <c r="AP15" s="315">
        <v>17955</v>
      </c>
      <c r="AQ15" s="316">
        <v>4017</v>
      </c>
      <c r="AR15" s="317">
        <v>347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-34574</v>
      </c>
      <c r="AP16" s="315">
        <v>-25255</v>
      </c>
      <c r="AQ16" s="316">
        <v>-17771</v>
      </c>
      <c r="AR16" s="317">
        <v>42.1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435521</v>
      </c>
      <c r="AP17" s="315">
        <v>318131</v>
      </c>
      <c r="AQ17" s="316">
        <v>242952</v>
      </c>
      <c r="AR17" s="317">
        <v>30.9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30.68</v>
      </c>
      <c r="AP21" s="328">
        <v>21.84</v>
      </c>
      <c r="AQ21" s="329">
        <v>8.84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92.4</v>
      </c>
      <c r="AP22" s="333">
        <v>95.6</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183235</v>
      </c>
      <c r="AP32" s="342">
        <v>133846</v>
      </c>
      <c r="AQ32" s="343">
        <v>136235</v>
      </c>
      <c r="AR32" s="344">
        <v>-1.8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111150</v>
      </c>
      <c r="AP35" s="342">
        <v>81191</v>
      </c>
      <c r="AQ35" s="343">
        <v>32688</v>
      </c>
      <c r="AR35" s="344">
        <v>148.4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1139</v>
      </c>
      <c r="AP36" s="342">
        <v>832</v>
      </c>
      <c r="AQ36" s="343">
        <v>4188</v>
      </c>
      <c r="AR36" s="344">
        <v>-80.099999999999994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v>20491</v>
      </c>
      <c r="AP37" s="342">
        <v>14968</v>
      </c>
      <c r="AQ37" s="343">
        <v>1212</v>
      </c>
      <c r="AR37" s="344">
        <v>1135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507</v>
      </c>
      <c r="AP38" s="345" t="s">
        <v>507</v>
      </c>
      <c r="AQ38" s="346">
        <v>25</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-5618</v>
      </c>
      <c r="AP39" s="342">
        <v>-4104</v>
      </c>
      <c r="AQ39" s="343">
        <v>-7598</v>
      </c>
      <c r="AR39" s="344">
        <v>-46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-197464</v>
      </c>
      <c r="AP40" s="342">
        <v>-144240</v>
      </c>
      <c r="AQ40" s="343">
        <v>-123844</v>
      </c>
      <c r="AR40" s="344">
        <v>16.5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112933</v>
      </c>
      <c r="AP41" s="342">
        <v>82493</v>
      </c>
      <c r="AQ41" s="343">
        <v>42911</v>
      </c>
      <c r="AR41" s="344">
        <v>92.2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239660</v>
      </c>
      <c r="AN51" s="364">
        <v>162702</v>
      </c>
      <c r="AO51" s="365">
        <v>-56.9</v>
      </c>
      <c r="AP51" s="366">
        <v>333013</v>
      </c>
      <c r="AQ51" s="367">
        <v>5.3</v>
      </c>
      <c r="AR51" s="368">
        <v>-62.2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206300</v>
      </c>
      <c r="AN52" s="372">
        <v>140054</v>
      </c>
      <c r="AO52" s="373">
        <v>-53.7</v>
      </c>
      <c r="AP52" s="374">
        <v>126732</v>
      </c>
      <c r="AQ52" s="375">
        <v>19.100000000000001</v>
      </c>
      <c r="AR52" s="376">
        <v>-72.8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479133</v>
      </c>
      <c r="AN53" s="364">
        <v>337418</v>
      </c>
      <c r="AO53" s="365">
        <v>107.4</v>
      </c>
      <c r="AP53" s="366">
        <v>280458</v>
      </c>
      <c r="AQ53" s="367">
        <v>-15.8</v>
      </c>
      <c r="AR53" s="368">
        <v>123.2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446202</v>
      </c>
      <c r="AN54" s="372">
        <v>314227</v>
      </c>
      <c r="AO54" s="373">
        <v>124.4</v>
      </c>
      <c r="AP54" s="374">
        <v>127286</v>
      </c>
      <c r="AQ54" s="375">
        <v>0.4</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730796</v>
      </c>
      <c r="AN55" s="364">
        <v>530331</v>
      </c>
      <c r="AO55" s="365">
        <v>57.2</v>
      </c>
      <c r="AP55" s="366">
        <v>291945</v>
      </c>
      <c r="AQ55" s="367">
        <v>4.0999999999999996</v>
      </c>
      <c r="AR55" s="368">
        <v>53.1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619690</v>
      </c>
      <c r="AN56" s="372">
        <v>449702</v>
      </c>
      <c r="AO56" s="373">
        <v>43.1</v>
      </c>
      <c r="AP56" s="374">
        <v>127651</v>
      </c>
      <c r="AQ56" s="375">
        <v>0.3</v>
      </c>
      <c r="AR56" s="376">
        <v>42.8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632321</v>
      </c>
      <c r="AN57" s="364">
        <v>466313</v>
      </c>
      <c r="AO57" s="365">
        <v>-12.1</v>
      </c>
      <c r="AP57" s="366">
        <v>291173</v>
      </c>
      <c r="AQ57" s="367">
        <v>-0.3</v>
      </c>
      <c r="AR57" s="368">
        <v>-11.8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577245</v>
      </c>
      <c r="AN58" s="372">
        <v>425697</v>
      </c>
      <c r="AO58" s="373">
        <v>-5.3</v>
      </c>
      <c r="AP58" s="374">
        <v>119071</v>
      </c>
      <c r="AQ58" s="375">
        <v>-6.7</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843754</v>
      </c>
      <c r="AN59" s="364">
        <v>616329</v>
      </c>
      <c r="AO59" s="365">
        <v>32.200000000000003</v>
      </c>
      <c r="AP59" s="366">
        <v>271581</v>
      </c>
      <c r="AQ59" s="367">
        <v>-6.7</v>
      </c>
      <c r="AR59" s="368">
        <v>38.9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216341</v>
      </c>
      <c r="AN60" s="372">
        <v>158028</v>
      </c>
      <c r="AO60" s="373">
        <v>-62.9</v>
      </c>
      <c r="AP60" s="374">
        <v>117844</v>
      </c>
      <c r="AQ60" s="375">
        <v>-1</v>
      </c>
      <c r="AR60" s="376">
        <v>-61.9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585133</v>
      </c>
      <c r="AN61" s="379">
        <v>422619</v>
      </c>
      <c r="AO61" s="380">
        <v>25.6</v>
      </c>
      <c r="AP61" s="381">
        <v>293634</v>
      </c>
      <c r="AQ61" s="382">
        <v>-2.7</v>
      </c>
      <c r="AR61" s="368">
        <v>28.3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413156</v>
      </c>
      <c r="AN62" s="372">
        <v>297542</v>
      </c>
      <c r="AO62" s="373">
        <v>9.1</v>
      </c>
      <c r="AP62" s="374">
        <v>123717</v>
      </c>
      <c r="AQ62" s="375">
        <v>2.4</v>
      </c>
      <c r="AR62" s="376">
        <v>6.7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7zP9pAANf1ES2U+erQnrgD+mm/svVmcojwrKa2DOehxQm5bM+b9laC1B48go48Xovocaj/b4kUveCZp/4ctDw==" saltValue="+lSVhIKh8agzn/DnXIoo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a35pHyc5Bbcm4kRuIjlK/S9Gfnpk0HmKs8hDpJugdxZlEUZtrJ42q2HmM1QkZ95lDrXOebeqLbg/joAh+MhQ==" saltValue="rlaRe2AuSp6pho8x9susp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FU9UybZhzH7woSeQCOyHb9FXGEtN75CShpwMH/yXSwxNxAzaHbddsai61STt2uPguEwWVazMMgRadkE90I02g==" saltValue="XWiZmv/q12iZe8aTAA2F7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152.12</v>
      </c>
      <c r="G47" s="12">
        <v>134.43</v>
      </c>
      <c r="H47" s="12">
        <v>135.85</v>
      </c>
      <c r="I47" s="12">
        <v>120.44</v>
      </c>
      <c r="J47" s="13">
        <v>108.98</v>
      </c>
    </row>
    <row r="48" spans="2:10" ht="57.75" customHeight="1" x14ac:dyDescent="0.15">
      <c r="B48" s="14"/>
      <c r="C48" s="1234" t="s">
        <v>4</v>
      </c>
      <c r="D48" s="1234"/>
      <c r="E48" s="1235"/>
      <c r="F48" s="15">
        <v>5.24</v>
      </c>
      <c r="G48" s="16">
        <v>5.19</v>
      </c>
      <c r="H48" s="16">
        <v>5.56</v>
      </c>
      <c r="I48" s="16">
        <v>6.56</v>
      </c>
      <c r="J48" s="17">
        <v>6.78</v>
      </c>
    </row>
    <row r="49" spans="2:10" ht="57.75" customHeight="1" thickBot="1" x14ac:dyDescent="0.2">
      <c r="B49" s="18"/>
      <c r="C49" s="1236" t="s">
        <v>5</v>
      </c>
      <c r="D49" s="1236"/>
      <c r="E49" s="1237"/>
      <c r="F49" s="19" t="s">
        <v>554</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26or5bLneKt4CZFfPYHpVFce7TjRyg7ns29Oiy3I84LtnTLknPlpb81WLoZEsFUol5LgszzWrKNYizwdi5mGw==" saltValue="T40/wvVO7iLzqjY1jx7mK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2020-03-11T14:11:51Z</cp:lastPrinted>
  <dcterms:created xsi:type="dcterms:W3CDTF">2020-02-10T02:15:49Z</dcterms:created>
  <dcterms:modified xsi:type="dcterms:W3CDTF">2020-09-17T02:41:20Z</dcterms:modified>
  <cp:category/>
</cp:coreProperties>
</file>